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4240" windowHeight="12600"/>
  </bookViews>
  <sheets>
    <sheet name="MALİYET ÇALIŞMA" sheetId="3" r:id="rId1"/>
    <sheet name="BRÜT NET MAAŞ HESABI" sheetId="4" r:id="rId2"/>
  </sheets>
  <calcPr calcId="145621"/>
</workbook>
</file>

<file path=xl/calcChain.xml><?xml version="1.0" encoding="utf-8"?>
<calcChain xmlns="http://schemas.openxmlformats.org/spreadsheetml/2006/main">
  <c r="D14" i="3" l="1"/>
  <c r="I29" i="3" l="1"/>
  <c r="I36" i="3"/>
  <c r="H32" i="3"/>
  <c r="I32" i="3" s="1"/>
  <c r="I28" i="3"/>
  <c r="K137" i="4" l="1"/>
  <c r="K119" i="4" l="1"/>
  <c r="K100" i="4"/>
  <c r="K81" i="4"/>
  <c r="K20" i="4"/>
  <c r="L29" i="3"/>
  <c r="K29" i="3" l="1"/>
  <c r="H31" i="3"/>
  <c r="I31" i="3" s="1"/>
  <c r="I33" i="3"/>
  <c r="L33" i="3" s="1"/>
  <c r="I30" i="3"/>
  <c r="L30" i="3" s="1"/>
  <c r="I21" i="3"/>
  <c r="I22" i="3"/>
  <c r="I35" i="3"/>
  <c r="L35" i="3" s="1"/>
  <c r="I34" i="3"/>
  <c r="L32" i="3"/>
  <c r="L28" i="3"/>
  <c r="H27" i="3"/>
  <c r="I27" i="3" s="1"/>
  <c r="J26" i="3"/>
  <c r="J36" i="3" s="1"/>
  <c r="G26" i="3"/>
  <c r="H26" i="3" s="1"/>
  <c r="I26" i="3" s="1"/>
  <c r="H25" i="3"/>
  <c r="I25" i="3" s="1"/>
  <c r="H24" i="3"/>
  <c r="I24" i="3" s="1"/>
  <c r="H23" i="3"/>
  <c r="I23" i="3" s="1"/>
  <c r="K32" i="3" l="1"/>
  <c r="J27" i="3"/>
  <c r="L27" i="3" s="1"/>
  <c r="K25" i="3"/>
  <c r="L25" i="3"/>
  <c r="L26" i="3"/>
  <c r="K26" i="3"/>
  <c r="L31" i="3"/>
  <c r="K31" i="3"/>
  <c r="K36" i="3"/>
  <c r="L36" i="3"/>
  <c r="K21" i="3"/>
  <c r="L21" i="3"/>
  <c r="L22" i="3"/>
  <c r="K22" i="3"/>
  <c r="K23" i="3"/>
  <c r="L23" i="3"/>
  <c r="L24" i="3"/>
  <c r="K24" i="3"/>
  <c r="L34" i="3"/>
  <c r="K34" i="3"/>
  <c r="K30" i="3"/>
  <c r="K33" i="3"/>
  <c r="K35" i="3"/>
  <c r="K28" i="3"/>
  <c r="K27" i="3" l="1"/>
  <c r="L38" i="3"/>
  <c r="J9" i="3" s="1"/>
  <c r="K9" i="3" s="1"/>
  <c r="K38" i="3" l="1"/>
  <c r="J12" i="3" s="1"/>
  <c r="K12" i="3" s="1"/>
  <c r="K39" i="3" l="1"/>
  <c r="K47" i="3" s="1"/>
</calcChain>
</file>

<file path=xl/sharedStrings.xml><?xml version="1.0" encoding="utf-8"?>
<sst xmlns="http://schemas.openxmlformats.org/spreadsheetml/2006/main" count="235" uniqueCount="79">
  <si>
    <t>Firma Adı:</t>
  </si>
  <si>
    <t>Ortalama Bakım Maliyeti</t>
  </si>
  <si>
    <t>Bakımda Çalısan:</t>
  </si>
  <si>
    <t>Montajda Çalışan:</t>
  </si>
  <si>
    <t>Ofis Çalısan (Müh dahil)</t>
  </si>
  <si>
    <t>Ortalama Montaj Maliyeti</t>
  </si>
  <si>
    <t>Araç Saysı</t>
  </si>
  <si>
    <t>TOPLAM BAKIM SAYSI</t>
  </si>
  <si>
    <t>YILLIK MONTAJ SAYISI</t>
  </si>
  <si>
    <t>ASANSÖR FİRMALARI YILLIK GENEL GİDER TABLOSU</t>
  </si>
  <si>
    <t>Aylık</t>
  </si>
  <si>
    <t>Yıllık</t>
  </si>
  <si>
    <t>Büro-Depo Kirası</t>
  </si>
  <si>
    <t>Elek.+Su+Gaz+Tel+Cep Tel+internet</t>
  </si>
  <si>
    <t>Bakım Personeli Ortalama Maaşı Brüt</t>
  </si>
  <si>
    <t>Montaj Personeli Ortalama Maaşı Brüt</t>
  </si>
  <si>
    <t>Ofis Personeli Ortalama Maaşı Brüt</t>
  </si>
  <si>
    <t>Kıdem Tazminatı Ortalama Brüt</t>
  </si>
  <si>
    <t>Patron Maaşı + Misafir Ağarlama</t>
  </si>
  <si>
    <t>Gider</t>
  </si>
  <si>
    <t>İşveren (Patron) Sayısı:</t>
  </si>
  <si>
    <t>Bir Araç Mazot maliyeti</t>
  </si>
  <si>
    <t>Trafik Ceza + ikame araç + görünmeyen araç  gider arç başı yıllık</t>
  </si>
  <si>
    <t>Bağkur</t>
  </si>
  <si>
    <t>Netten Brüte Maaş Hesabı</t>
  </si>
  <si>
    <t>Brüt</t>
  </si>
  <si>
    <t>SSK İşçi</t>
  </si>
  <si>
    <t>İşsizlik İşçi</t>
  </si>
  <si>
    <t>Aylık Gelir Vergisi</t>
  </si>
  <si>
    <t>Damga Vergisi</t>
  </si>
  <si>
    <t>Kümülatif Toplam</t>
  </si>
  <si>
    <t>Toplam Net Ele Geçen</t>
  </si>
  <si>
    <t>SSK İşveren</t>
  </si>
  <si>
    <t>İşsizlik İşveren</t>
  </si>
  <si>
    <t>Toplam Maliyet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</si>
  <si>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</si>
  <si>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</si>
  <si>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</si>
  <si>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</si>
  <si>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</si>
  <si>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</si>
  <si>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</si>
  <si>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</si>
  <si>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</si>
  <si>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</si>
  <si>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</si>
  <si>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</si>
  <si>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</si>
  <si>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NET MAAŞ</t>
  </si>
  <si>
    <t>Ce+ Tse+ SMM + 3. sahış Sigorta + Danışman+Aidat Yıllk</t>
  </si>
  <si>
    <t>YILLIK İŞVEREN MALİYETİ</t>
  </si>
  <si>
    <t>KDV DAHİL MALİYET</t>
  </si>
  <si>
    <t>AYLIK İŞVEREN MALİYETİ</t>
  </si>
  <si>
    <t>Yemek Ücreti Aylık Personel Başı</t>
  </si>
  <si>
    <t>Personel Kıyafet+Yardım+Bayramlık Aylık</t>
  </si>
  <si>
    <t>Muhasebe Ücreti +İşgüvenliği +Doktor   Aylık</t>
  </si>
  <si>
    <t>Ofis Kirtas.+Rekla.+Kalibrasy.+Tabela+Çöp Vergi Aylık</t>
  </si>
  <si>
    <t>Araç Bakım +Amortisman+Lastik+ Sigorta +MTV Aylık</t>
  </si>
  <si>
    <t>FİRMANIN YILLIK GİDERİ</t>
  </si>
  <si>
    <t>MONTAJ YOK İSE BAKIM MALİYETİ</t>
  </si>
  <si>
    <t>EĞER FİRMA SADECE BAKIM YAPIYOR VE MONTAJ YAPMIYOR İSE GİDERLER SADECE</t>
  </si>
  <si>
    <t>BAKIM SAYISINA BÖLÜNEREK ÇIKARTILABİLİR</t>
  </si>
  <si>
    <t>KÜÇÜK BAKIM FİRMALARI BAKIM BAŞI MALİYET</t>
  </si>
  <si>
    <t>BRÜT MALİYET</t>
  </si>
  <si>
    <t>BURSA ASANSÖR SANAYİCİLERİ DERNEĞİ TARAFINDAN HAZIRLANAN BU ÇALIŞMA, MESLEKTAŞLARIMIZIN ORTALAMA BAKIM VE MONTAJ MALİYETLERİNİ HESAPLAMASI İÇİN YAPILMIŞTIR.</t>
  </si>
  <si>
    <t xml:space="preserve"> SARI ALANLAR SİZLERİN FİRMA BİLGİLERİNİZİ GİRMENİZ İÇİNDİR. DİĞER ALANLARDA OTOMATİK HESAPLAMA OLDUĞUNDAN, DEĞİŞTİRİLMEMESİ İÇİN KİLİTLENMİŞTİR.</t>
  </si>
  <si>
    <t>YILLIK MONTAJ SAYISI+ (REVİZYON SAYISI/ORANI)</t>
  </si>
  <si>
    <t>REVİZYON SAYISI</t>
  </si>
  <si>
    <t>REVİZYON BÜYÜKLÜK ORANI</t>
  </si>
  <si>
    <t>REVİZYON ORANI REVİZYON BÜYÜKLÜĞÜNE GÖRE DEĞİŞMEKTEDİR. YAPTIĞINIZ REVİZYONLAR İÇİN AYRILAN SÜREDE KAÇ MONTAJ YAPABİLİRSENİZ REVİZYON ORANI ONA GÖRE GİRİLMELİDİR.</t>
  </si>
  <si>
    <t>PERSONEL MAAŞLARI İSE BRÜT OLARAK YAZILMIŞTIR, SGK VE DİĞER MASRAFLAR MAAŞLAR BRÜT YAZILDIĞINDAN, BU RAKAMA DAHİLDİR.</t>
  </si>
  <si>
    <t>BRÜT NET MAAŞ HESABI SAYFASINDA, ELEMANINIZIN NET ALDIĞI MAAŞIN SİZE OLAN BRÜT MALİYETİ GÖSTERİLMİŞTİR.</t>
  </si>
  <si>
    <t>REVİZYON MONTAJ ORANI</t>
  </si>
  <si>
    <t>1-2 Ağırlık Ortalaması</t>
  </si>
  <si>
    <t>1-Montaj Payı</t>
  </si>
  <si>
    <t>2-Bakım Payı</t>
  </si>
  <si>
    <t>TOPLAM MALİYET</t>
  </si>
  <si>
    <t>ASANSÖR</t>
  </si>
  <si>
    <t>Maaş Hesaplama | Brütten Nete Maaş Hesaplama | Netten Brüte Maaş Hesaplama - Verginet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</si>
</sst>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₺-41F]#,##0.00_);\([$₺-41F]#,##0.00\)"/>
    <numFmt numFmtId="165" formatCode="0.00_);\(0.00\)"/>
    <numFmt numFmtId="166" formatCode="[$₺-41F]#,##0.00"/>
    <numFmt numFmtId="167" formatCode="0.0"/>
  </numFmts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charset val="162"/>
    </font>
    <font>
      <sz val="14"/>
      <color indexed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2">
    <xf numFmtId="0" fontId="0" fillId="0" borderId="0" xfId="0"/>
    <xf numFmtId="43" fontId="0" fillId="0" borderId="0" xfId="1" applyFont="1"/>
    <xf numFmtId="43" fontId="5" fillId="0" borderId="0" xfId="1" applyFont="1" applyAlignment="1">
      <alignment horizontal="center"/>
    </xf>
    <xf numFmtId="43" fontId="4" fillId="0" borderId="0" xfId="1" applyFont="1"/>
    <xf numFmtId="43" fontId="5" fillId="0" borderId="0" xfId="3" applyFont="1" applyAlignment="1">
      <alignment horizontal="center"/>
    </xf>
    <xf numFmtId="0" fontId="4" fillId="0" borderId="0" xfId="2"/>
    <xf numFmtId="0" fontId="5" fillId="0" borderId="0" xfId="2" applyFont="1" applyAlignment="1">
      <alignment horizontal="center"/>
    </xf>
    <xf numFmtId="43" fontId="4" fillId="0" borderId="0" xfId="3" applyFont="1"/>
    <xf numFmtId="43" fontId="4" fillId="0" borderId="0" xfId="1" applyFont="1" applyFill="1"/>
    <xf numFmtId="43" fontId="4" fillId="3" borderId="0" xfId="1" applyFont="1" applyFill="1"/>
    <xf numFmtId="43" fontId="6" fillId="3" borderId="0" xfId="1" applyFont="1" applyFill="1"/>
    <xf numFmtId="43" fontId="4" fillId="3" borderId="0" xfId="3" applyFont="1" applyFill="1"/>
    <xf numFmtId="43" fontId="6" fillId="3" borderId="0" xfId="3" applyFont="1" applyFill="1"/>
    <xf numFmtId="0" fontId="4" fillId="0" borderId="0" xfId="2"/>
    <xf numFmtId="0" fontId="5" fillId="0" borderId="0" xfId="2" applyFont="1" applyAlignment="1">
      <alignment horizontal="center"/>
    </xf>
    <xf numFmtId="43" fontId="4" fillId="0" borderId="0" xfId="3" applyFont="1"/>
    <xf numFmtId="43" fontId="0" fillId="0" borderId="0" xfId="3" applyFont="1"/>
    <xf numFmtId="43" fontId="0" fillId="3" borderId="0" xfId="3" applyFont="1" applyFill="1"/>
    <xf numFmtId="0" fontId="4" fillId="0" borderId="0" xfId="2"/>
    <xf numFmtId="43" fontId="0" fillId="0" borderId="0" xfId="3" applyFont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43" fontId="0" fillId="0" borderId="0" xfId="1" applyFont="1" applyProtection="1"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3" xfId="0" applyBorder="1" applyAlignment="1" applyProtection="1">
      <alignment horizontal="center" vertical="center"/>
    </xf>
    <xf numFmtId="164" fontId="3" fillId="3" borderId="3" xfId="0" applyNumberFormat="1" applyFont="1" applyFill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horizontal="right" vertical="center"/>
    </xf>
    <xf numFmtId="164" fontId="0" fillId="0" borderId="7" xfId="0" applyNumberFormat="1" applyBorder="1" applyAlignment="1" applyProtection="1">
      <alignment horizontal="right" vertical="center"/>
    </xf>
    <xf numFmtId="165" fontId="0" fillId="0" borderId="7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/>
    <xf numFmtId="0" fontId="0" fillId="0" borderId="0" xfId="0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right" vertical="center"/>
    </xf>
    <xf numFmtId="165" fontId="0" fillId="0" borderId="0" xfId="0" applyNumberForma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164" fontId="0" fillId="0" borderId="0" xfId="0" applyNumberFormat="1" applyBorder="1" applyAlignment="1" applyProtection="1">
      <alignment horizontal="left" vertical="center"/>
    </xf>
    <xf numFmtId="164" fontId="0" fillId="2" borderId="0" xfId="0" applyNumberFormat="1" applyFill="1" applyBorder="1" applyAlignment="1" applyProtection="1">
      <alignment horizontal="right" vertical="center"/>
      <protection locked="0"/>
    </xf>
    <xf numFmtId="164" fontId="0" fillId="2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Protection="1"/>
    <xf numFmtId="164" fontId="0" fillId="0" borderId="0" xfId="0" applyNumberFormat="1" applyFill="1" applyBorder="1" applyAlignment="1" applyProtection="1">
      <alignment horizontal="left" vertical="center"/>
    </xf>
    <xf numFmtId="164" fontId="0" fillId="0" borderId="7" xfId="0" applyNumberFormat="1" applyBorder="1" applyAlignment="1" applyProtection="1">
      <alignment horizontal="center" vertical="center"/>
    </xf>
    <xf numFmtId="164" fontId="0" fillId="0" borderId="8" xfId="0" applyNumberFormat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right" vertical="center"/>
    </xf>
    <xf numFmtId="164" fontId="7" fillId="0" borderId="12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64" fontId="3" fillId="3" borderId="3" xfId="0" applyNumberFormat="1" applyFont="1" applyFill="1" applyBorder="1" applyAlignment="1" applyProtection="1">
      <alignment horizontal="center" vertical="center"/>
    </xf>
    <xf numFmtId="164" fontId="3" fillId="3" borderId="5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</xf>
    <xf numFmtId="0" fontId="1" fillId="0" borderId="16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167" fontId="0" fillId="3" borderId="1" xfId="0" applyNumberFormat="1" applyFill="1" applyBorder="1" applyAlignment="1" applyProtection="1">
      <alignment horizontal="center" vertical="center"/>
    </xf>
    <xf numFmtId="167" fontId="0" fillId="3" borderId="2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3" fontId="0" fillId="0" borderId="0" xfId="1" applyFont="1" applyAlignment="1">
      <alignment horizontal="center"/>
    </xf>
    <xf numFmtId="0" fontId="0" fillId="0" borderId="11" xfId="0" applyBorder="1" applyAlignment="1" applyProtection="1">
      <alignment horizontal="center" vertical="center"/>
    </xf>
    <xf numFmtId="43" fontId="0" fillId="0" borderId="0" xfId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 vertical="center"/>
    </xf>
    <xf numFmtId="0" fontId="1" fillId="0" borderId="19" xfId="0" applyFont="1" applyBorder="1" applyAlignment="1" applyProtection="1">
      <alignment horizontal="left" vertical="center"/>
    </xf>
    <xf numFmtId="164" fontId="7" fillId="0" borderId="0" xfId="0" applyNumberFormat="1" applyFont="1" applyBorder="1" applyAlignment="1" applyProtection="1">
      <alignment horizontal="center" vertical="center"/>
    </xf>
    <xf numFmtId="164" fontId="7" fillId="0" borderId="12" xfId="0" applyNumberFormat="1" applyFont="1" applyBorder="1" applyAlignment="1" applyProtection="1">
      <alignment horizontal="center" vertical="center"/>
    </xf>
    <xf numFmtId="166" fontId="3" fillId="3" borderId="3" xfId="0" applyNumberFormat="1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5" fontId="7" fillId="3" borderId="3" xfId="0" applyNumberFormat="1" applyFont="1" applyFill="1" applyBorder="1" applyAlignment="1" applyProtection="1">
      <alignment horizontal="center" vertical="center"/>
    </xf>
    <xf numFmtId="165" fontId="7" fillId="3" borderId="5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0" borderId="0" xfId="4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43" fontId="5" fillId="0" borderId="0" xfId="1" applyFont="1" applyAlignment="1">
      <alignment horizontal="center"/>
    </xf>
    <xf numFmtId="43" fontId="4" fillId="0" borderId="0" xfId="1" applyFont="1"/>
    <xf numFmtId="0" fontId="5" fillId="0" borderId="0" xfId="2" applyFont="1" applyAlignment="1">
      <alignment horizontal="center"/>
    </xf>
    <xf numFmtId="0" fontId="4" fillId="0" borderId="0" xfId="2"/>
    <xf numFmtId="43" fontId="5" fillId="0" borderId="0" xfId="3" applyFont="1" applyAlignment="1">
      <alignment horizontal="center"/>
    </xf>
    <xf numFmtId="43" fontId="0" fillId="0" borderId="0" xfId="3" applyFont="1"/>
  </cellXfs>
  <cellStyles count="5">
    <cellStyle name="Köprü" xfId="4" builtinId="8"/>
    <cellStyle name="Normal" xfId="0" builtinId="0"/>
    <cellStyle name="Normal 2" xfId="2"/>
    <cellStyle name="Virgül" xfId="1" builtinId="3"/>
    <cellStyle name="Virgü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rginet.net/maas-hesaplam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4"/>
  <sheetViews>
    <sheetView tabSelected="1" workbookViewId="0">
      <selection activeCell="H22" sqref="H22"/>
    </sheetView>
  </sheetViews>
  <sheetFormatPr defaultRowHeight="15" x14ac:dyDescent="0.25"/>
  <cols>
    <col min="1" max="1" width="5.5703125" customWidth="1"/>
    <col min="2" max="2" width="38.85546875" customWidth="1"/>
    <col min="3" max="3" width="11.42578125" customWidth="1"/>
    <col min="4" max="6" width="4.85546875" customWidth="1"/>
    <col min="7" max="7" width="12.5703125" customWidth="1"/>
    <col min="8" max="8" width="11" bestFit="1" customWidth="1"/>
    <col min="9" max="9" width="14.85546875" customWidth="1"/>
    <col min="10" max="10" width="25" customWidth="1"/>
    <col min="11" max="11" width="19.5703125" customWidth="1"/>
    <col min="12" max="12" width="18.7109375" customWidth="1"/>
  </cols>
  <sheetData>
    <row r="1" spans="1:15" s="54" customFormat="1" ht="17.25" customHeight="1" x14ac:dyDescent="0.25">
      <c r="A1" s="92" t="s">
        <v>64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5" s="54" customFormat="1" ht="17.25" customHeight="1" x14ac:dyDescent="0.25">
      <c r="A2" s="92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5" s="54" customFormat="1" ht="17.25" customHeight="1" x14ac:dyDescent="0.25">
      <c r="A3" s="92" t="s">
        <v>69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5" s="54" customFormat="1" ht="17.25" customHeight="1" x14ac:dyDescent="0.25">
      <c r="A4" s="92" t="s">
        <v>70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5" s="54" customFormat="1" ht="17.25" customHeight="1" x14ac:dyDescent="0.25">
      <c r="A5" s="92" t="s">
        <v>71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5" s="54" customFormat="1" ht="11.25" customHeight="1" thickBot="1" x14ac:dyDescent="0.3"/>
    <row r="7" spans="1:15" ht="15.75" customHeight="1" thickBot="1" x14ac:dyDescent="0.3">
      <c r="A7" s="82" t="s">
        <v>0</v>
      </c>
      <c r="B7" s="83"/>
      <c r="C7" s="83"/>
      <c r="D7" s="63" t="s">
        <v>77</v>
      </c>
      <c r="E7" s="63"/>
      <c r="F7" s="63"/>
      <c r="G7" s="63"/>
      <c r="H7" s="64"/>
      <c r="I7" s="23"/>
      <c r="J7" s="23"/>
      <c r="K7" s="23"/>
      <c r="L7" s="23"/>
      <c r="M7" s="23"/>
      <c r="N7" s="24"/>
      <c r="O7" s="24"/>
    </row>
    <row r="8" spans="1:15" ht="15.75" thickBot="1" x14ac:dyDescent="0.3">
      <c r="A8" s="66" t="s">
        <v>20</v>
      </c>
      <c r="B8" s="67"/>
      <c r="C8" s="67"/>
      <c r="D8" s="63">
        <v>1</v>
      </c>
      <c r="E8" s="63"/>
      <c r="F8" s="63"/>
      <c r="G8" s="63"/>
      <c r="H8" s="64"/>
      <c r="I8" s="23"/>
      <c r="J8" s="25" t="s">
        <v>1</v>
      </c>
      <c r="K8" s="59" t="s">
        <v>51</v>
      </c>
      <c r="L8" s="60"/>
      <c r="M8" s="23"/>
      <c r="N8" s="24"/>
      <c r="O8" s="24"/>
    </row>
    <row r="9" spans="1:15" ht="19.5" thickBot="1" x14ac:dyDescent="0.3">
      <c r="A9" s="66" t="s">
        <v>2</v>
      </c>
      <c r="B9" s="67"/>
      <c r="C9" s="67"/>
      <c r="D9" s="63">
        <v>5</v>
      </c>
      <c r="E9" s="63"/>
      <c r="F9" s="63"/>
      <c r="G9" s="63"/>
      <c r="H9" s="64"/>
      <c r="I9" s="23"/>
      <c r="J9" s="26">
        <f>L38/D13/12</f>
        <v>211.61933333333332</v>
      </c>
      <c r="K9" s="61">
        <f>J9*1.18</f>
        <v>249.71081333333331</v>
      </c>
      <c r="L9" s="62"/>
      <c r="M9" s="23"/>
      <c r="N9" s="24"/>
      <c r="O9" s="24"/>
    </row>
    <row r="10" spans="1:15" ht="15.75" thickBot="1" x14ac:dyDescent="0.3">
      <c r="A10" s="66" t="s">
        <v>3</v>
      </c>
      <c r="B10" s="67"/>
      <c r="C10" s="67"/>
      <c r="D10" s="63">
        <v>4</v>
      </c>
      <c r="E10" s="63"/>
      <c r="F10" s="63"/>
      <c r="G10" s="63"/>
      <c r="H10" s="64"/>
      <c r="I10" s="23"/>
      <c r="J10" s="23"/>
      <c r="K10" s="23"/>
      <c r="L10" s="23"/>
      <c r="M10" s="23"/>
      <c r="N10" s="24"/>
      <c r="O10" s="24"/>
    </row>
    <row r="11" spans="1:15" ht="15.75" thickBot="1" x14ac:dyDescent="0.3">
      <c r="A11" s="66" t="s">
        <v>4</v>
      </c>
      <c r="B11" s="67"/>
      <c r="C11" s="67"/>
      <c r="D11" s="63">
        <v>3</v>
      </c>
      <c r="E11" s="63"/>
      <c r="F11" s="63"/>
      <c r="G11" s="63"/>
      <c r="H11" s="64"/>
      <c r="I11" s="23"/>
      <c r="J11" s="25" t="s">
        <v>5</v>
      </c>
      <c r="K11" s="59" t="s">
        <v>51</v>
      </c>
      <c r="L11" s="60"/>
      <c r="M11" s="23"/>
      <c r="N11" s="24"/>
      <c r="O11" s="24"/>
    </row>
    <row r="12" spans="1:15" ht="19.5" thickBot="1" x14ac:dyDescent="0.3">
      <c r="A12" s="66" t="s">
        <v>6</v>
      </c>
      <c r="B12" s="67"/>
      <c r="C12" s="67"/>
      <c r="D12" s="63">
        <v>5</v>
      </c>
      <c r="E12" s="63"/>
      <c r="F12" s="63"/>
      <c r="G12" s="63"/>
      <c r="H12" s="64"/>
      <c r="I12" s="23"/>
      <c r="J12" s="26">
        <f>K38/D14</f>
        <v>20534.472727272729</v>
      </c>
      <c r="K12" s="61">
        <f>J12*1.18</f>
        <v>24230.677818181819</v>
      </c>
      <c r="L12" s="62"/>
      <c r="M12" s="23"/>
      <c r="N12" s="24"/>
      <c r="O12" s="24"/>
    </row>
    <row r="13" spans="1:15" x14ac:dyDescent="0.25">
      <c r="A13" s="66" t="s">
        <v>7</v>
      </c>
      <c r="B13" s="67"/>
      <c r="C13" s="67"/>
      <c r="D13" s="63">
        <v>500</v>
      </c>
      <c r="E13" s="63"/>
      <c r="F13" s="63"/>
      <c r="G13" s="63"/>
      <c r="H13" s="64"/>
      <c r="I13" s="23"/>
      <c r="J13" s="23"/>
      <c r="K13" s="23"/>
      <c r="L13" s="23"/>
      <c r="M13" s="23"/>
      <c r="N13" s="24"/>
      <c r="O13" s="24"/>
    </row>
    <row r="14" spans="1:15" ht="16.5" customHeight="1" x14ac:dyDescent="0.25">
      <c r="A14" s="66" t="s">
        <v>66</v>
      </c>
      <c r="B14" s="67"/>
      <c r="C14" s="67"/>
      <c r="D14" s="70">
        <f>D15+(D16/D17)</f>
        <v>55</v>
      </c>
      <c r="E14" s="70"/>
      <c r="F14" s="70"/>
      <c r="G14" s="70"/>
      <c r="H14" s="71"/>
      <c r="I14" s="72"/>
      <c r="J14" s="73"/>
      <c r="K14" s="73"/>
      <c r="L14" s="73"/>
      <c r="M14" s="23"/>
      <c r="N14" s="24"/>
      <c r="O14" s="24"/>
    </row>
    <row r="15" spans="1:15" s="54" customFormat="1" ht="16.5" customHeight="1" x14ac:dyDescent="0.25">
      <c r="A15" s="66" t="s">
        <v>8</v>
      </c>
      <c r="B15" s="67"/>
      <c r="C15" s="67"/>
      <c r="D15" s="63">
        <v>40</v>
      </c>
      <c r="E15" s="63"/>
      <c r="F15" s="63"/>
      <c r="G15" s="63"/>
      <c r="H15" s="64"/>
      <c r="I15" s="53"/>
      <c r="J15" s="55"/>
      <c r="K15" s="55"/>
      <c r="L15" s="55"/>
      <c r="M15" s="23"/>
      <c r="N15" s="24"/>
      <c r="O15" s="24"/>
    </row>
    <row r="16" spans="1:15" s="54" customFormat="1" ht="16.5" customHeight="1" x14ac:dyDescent="0.25">
      <c r="A16" s="66" t="s">
        <v>67</v>
      </c>
      <c r="B16" s="67"/>
      <c r="C16" s="67"/>
      <c r="D16" s="63">
        <v>60</v>
      </c>
      <c r="E16" s="63"/>
      <c r="F16" s="63"/>
      <c r="G16" s="63"/>
      <c r="H16" s="64"/>
      <c r="I16" s="53"/>
      <c r="J16" s="55"/>
      <c r="K16" s="55"/>
      <c r="L16" s="55"/>
      <c r="M16" s="23"/>
      <c r="N16" s="24"/>
      <c r="O16" s="24"/>
    </row>
    <row r="17" spans="1:15" s="54" customFormat="1" ht="16.5" customHeight="1" thickBot="1" x14ac:dyDescent="0.3">
      <c r="A17" s="68" t="s">
        <v>68</v>
      </c>
      <c r="B17" s="69"/>
      <c r="C17" s="69"/>
      <c r="D17" s="74">
        <v>4</v>
      </c>
      <c r="E17" s="74"/>
      <c r="F17" s="74"/>
      <c r="G17" s="74"/>
      <c r="H17" s="75"/>
      <c r="I17" s="76" t="s">
        <v>72</v>
      </c>
      <c r="J17" s="77"/>
      <c r="K17" s="77"/>
      <c r="L17" s="77"/>
      <c r="M17" s="23"/>
      <c r="N17" s="24"/>
      <c r="O17" s="24"/>
    </row>
    <row r="18" spans="1:15" ht="15.75" thickBot="1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4"/>
    </row>
    <row r="19" spans="1:15" ht="15.75" thickBot="1" x14ac:dyDescent="0.3">
      <c r="A19" s="25" t="s">
        <v>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23"/>
      <c r="N19" s="24"/>
      <c r="O19" s="24"/>
    </row>
    <row r="20" spans="1:15" ht="15.75" thickBot="1" x14ac:dyDescent="0.3">
      <c r="A20" s="40"/>
      <c r="B20" s="41"/>
      <c r="C20" s="41"/>
      <c r="D20" s="41"/>
      <c r="E20" s="41"/>
      <c r="F20" s="41"/>
      <c r="G20" s="57" t="s">
        <v>19</v>
      </c>
      <c r="H20" s="58" t="s">
        <v>10</v>
      </c>
      <c r="I20" s="58" t="s">
        <v>11</v>
      </c>
      <c r="J20" s="58" t="s">
        <v>73</v>
      </c>
      <c r="K20" s="58" t="s">
        <v>74</v>
      </c>
      <c r="L20" s="58" t="s">
        <v>75</v>
      </c>
      <c r="M20" s="23"/>
      <c r="N20" s="24"/>
      <c r="O20" s="24"/>
    </row>
    <row r="21" spans="1:15" x14ac:dyDescent="0.25">
      <c r="A21" s="32">
        <v>1</v>
      </c>
      <c r="B21" s="65" t="s">
        <v>12</v>
      </c>
      <c r="C21" s="65"/>
      <c r="D21" s="65"/>
      <c r="E21" s="65"/>
      <c r="F21" s="65"/>
      <c r="G21" s="43"/>
      <c r="H21" s="44">
        <v>15000</v>
      </c>
      <c r="I21" s="38">
        <f>H21*12</f>
        <v>180000</v>
      </c>
      <c r="J21" s="39">
        <v>0.5</v>
      </c>
      <c r="K21" s="38">
        <f t="shared" ref="K21:K36" si="0">I21*J21</f>
        <v>90000</v>
      </c>
      <c r="L21" s="29">
        <f>I21*(1-J21)</f>
        <v>90000</v>
      </c>
      <c r="M21" s="23"/>
      <c r="N21" s="24"/>
      <c r="O21" s="24"/>
    </row>
    <row r="22" spans="1:15" x14ac:dyDescent="0.25">
      <c r="A22" s="32">
        <v>2</v>
      </c>
      <c r="B22" s="65" t="s">
        <v>13</v>
      </c>
      <c r="C22" s="65"/>
      <c r="D22" s="65"/>
      <c r="E22" s="65"/>
      <c r="F22" s="65"/>
      <c r="G22" s="43"/>
      <c r="H22" s="44">
        <v>3000</v>
      </c>
      <c r="I22" s="38">
        <f t="shared" ref="I22:I27" si="1">H22*12</f>
        <v>36000</v>
      </c>
      <c r="J22" s="39">
        <v>0.5</v>
      </c>
      <c r="K22" s="38">
        <f t="shared" si="0"/>
        <v>18000</v>
      </c>
      <c r="L22" s="29">
        <f>I22*(1-J22)</f>
        <v>18000</v>
      </c>
      <c r="M22" s="23"/>
      <c r="N22" s="24"/>
      <c r="O22" s="24"/>
    </row>
    <row r="23" spans="1:15" x14ac:dyDescent="0.25">
      <c r="A23" s="32">
        <v>3</v>
      </c>
      <c r="B23" s="65" t="s">
        <v>14</v>
      </c>
      <c r="C23" s="65"/>
      <c r="D23" s="65"/>
      <c r="E23" s="65"/>
      <c r="F23" s="65"/>
      <c r="G23" s="45">
        <v>9400</v>
      </c>
      <c r="H23" s="38">
        <f>G23*D9</f>
        <v>47000</v>
      </c>
      <c r="I23" s="38">
        <f t="shared" si="1"/>
        <v>564000</v>
      </c>
      <c r="J23" s="39">
        <v>0.05</v>
      </c>
      <c r="K23" s="38">
        <f t="shared" si="0"/>
        <v>28200</v>
      </c>
      <c r="L23" s="29">
        <f>I23*(1-J23)</f>
        <v>535800</v>
      </c>
      <c r="M23" s="23"/>
      <c r="N23" s="24"/>
      <c r="O23" s="24"/>
    </row>
    <row r="24" spans="1:15" x14ac:dyDescent="0.25">
      <c r="A24" s="32">
        <v>4</v>
      </c>
      <c r="B24" s="65" t="s">
        <v>15</v>
      </c>
      <c r="C24" s="65"/>
      <c r="D24" s="65"/>
      <c r="E24" s="65"/>
      <c r="F24" s="65"/>
      <c r="G24" s="45">
        <v>9400</v>
      </c>
      <c r="H24" s="38">
        <f>G24*D10</f>
        <v>37600</v>
      </c>
      <c r="I24" s="38">
        <f t="shared" si="1"/>
        <v>451200</v>
      </c>
      <c r="J24" s="39">
        <v>0.95</v>
      </c>
      <c r="K24" s="38">
        <f t="shared" si="0"/>
        <v>428640</v>
      </c>
      <c r="L24" s="29">
        <f>I24*(1-J24)</f>
        <v>22560.000000000022</v>
      </c>
      <c r="M24" s="23"/>
      <c r="N24" s="24"/>
      <c r="O24" s="24"/>
    </row>
    <row r="25" spans="1:15" x14ac:dyDescent="0.25">
      <c r="A25" s="32">
        <v>5</v>
      </c>
      <c r="B25" s="65" t="s">
        <v>16</v>
      </c>
      <c r="C25" s="65"/>
      <c r="D25" s="65"/>
      <c r="E25" s="65"/>
      <c r="F25" s="65"/>
      <c r="G25" s="45">
        <v>9400</v>
      </c>
      <c r="H25" s="38">
        <f>G25*D11</f>
        <v>28200</v>
      </c>
      <c r="I25" s="38">
        <f t="shared" si="1"/>
        <v>338400</v>
      </c>
      <c r="J25" s="39">
        <v>0.5</v>
      </c>
      <c r="K25" s="38">
        <f t="shared" si="0"/>
        <v>169200</v>
      </c>
      <c r="L25" s="29">
        <f>I25*(1-J25)</f>
        <v>169200</v>
      </c>
      <c r="M25" s="23"/>
      <c r="N25" s="24"/>
      <c r="O25" s="24"/>
    </row>
    <row r="26" spans="1:15" x14ac:dyDescent="0.25">
      <c r="A26" s="32">
        <v>6</v>
      </c>
      <c r="B26" s="65" t="s">
        <v>17</v>
      </c>
      <c r="C26" s="65"/>
      <c r="D26" s="65"/>
      <c r="E26" s="65"/>
      <c r="F26" s="65"/>
      <c r="G26" s="43">
        <f>((G23*D9)+(G24*D10)+(G25*D11))/(D9+D10+D11)/12</f>
        <v>783.33333333333337</v>
      </c>
      <c r="H26" s="38">
        <f>G26*(D9+D10+D11)</f>
        <v>9400</v>
      </c>
      <c r="I26" s="38">
        <f t="shared" si="1"/>
        <v>112800</v>
      </c>
      <c r="J26" s="39">
        <f>(D10+(D11/2))/(D10+D11+D9)</f>
        <v>0.45833333333333331</v>
      </c>
      <c r="K26" s="38">
        <f t="shared" si="0"/>
        <v>51700</v>
      </c>
      <c r="L26" s="29">
        <f t="shared" ref="L26:L36" si="2">I26*(1-J26)</f>
        <v>61100.000000000007</v>
      </c>
      <c r="M26" s="23"/>
      <c r="N26" s="24"/>
      <c r="O26" s="24"/>
    </row>
    <row r="27" spans="1:15" x14ac:dyDescent="0.25">
      <c r="A27" s="32">
        <v>7</v>
      </c>
      <c r="B27" s="65" t="s">
        <v>53</v>
      </c>
      <c r="C27" s="65"/>
      <c r="D27" s="65"/>
      <c r="E27" s="65"/>
      <c r="F27" s="65"/>
      <c r="G27" s="45">
        <v>750</v>
      </c>
      <c r="H27" s="38">
        <f>G27*(D9+D10+D11)</f>
        <v>9000</v>
      </c>
      <c r="I27" s="38">
        <f t="shared" si="1"/>
        <v>108000</v>
      </c>
      <c r="J27" s="39">
        <f>J26</f>
        <v>0.45833333333333331</v>
      </c>
      <c r="K27" s="38">
        <f t="shared" si="0"/>
        <v>49500</v>
      </c>
      <c r="L27" s="29">
        <f t="shared" si="2"/>
        <v>58500.000000000007</v>
      </c>
      <c r="M27" s="23"/>
      <c r="N27" s="24"/>
      <c r="O27" s="24"/>
    </row>
    <row r="28" spans="1:15" x14ac:dyDescent="0.25">
      <c r="A28" s="32">
        <v>8</v>
      </c>
      <c r="B28" s="65" t="s">
        <v>18</v>
      </c>
      <c r="C28" s="65"/>
      <c r="D28" s="65"/>
      <c r="E28" s="65"/>
      <c r="F28" s="65"/>
      <c r="G28" s="43"/>
      <c r="H28" s="44">
        <v>10000</v>
      </c>
      <c r="I28" s="38">
        <f>H28*12*D8</f>
        <v>120000</v>
      </c>
      <c r="J28" s="39">
        <v>0.7</v>
      </c>
      <c r="K28" s="38">
        <f t="shared" si="0"/>
        <v>84000</v>
      </c>
      <c r="L28" s="29">
        <f t="shared" si="2"/>
        <v>36000.000000000007</v>
      </c>
      <c r="M28" s="23"/>
      <c r="N28" s="24"/>
      <c r="O28" s="24"/>
    </row>
    <row r="29" spans="1:15" x14ac:dyDescent="0.25">
      <c r="A29" s="32">
        <v>9</v>
      </c>
      <c r="B29" s="65" t="s">
        <v>23</v>
      </c>
      <c r="C29" s="65"/>
      <c r="D29" s="65"/>
      <c r="E29" s="65"/>
      <c r="F29" s="65"/>
      <c r="G29" s="46"/>
      <c r="H29" s="45">
        <v>1726</v>
      </c>
      <c r="I29" s="38">
        <f>H29*12*D8</f>
        <v>20712</v>
      </c>
      <c r="J29" s="39">
        <v>0.5</v>
      </c>
      <c r="K29" s="38">
        <f t="shared" ref="K29" si="3">I29*J29</f>
        <v>10356</v>
      </c>
      <c r="L29" s="29">
        <f t="shared" ref="L29" si="4">I29*(1-J29)</f>
        <v>10356</v>
      </c>
      <c r="M29" s="23"/>
      <c r="N29" s="24"/>
      <c r="O29" s="24"/>
    </row>
    <row r="30" spans="1:15" x14ac:dyDescent="0.25">
      <c r="A30" s="32">
        <v>10</v>
      </c>
      <c r="B30" s="65" t="s">
        <v>57</v>
      </c>
      <c r="C30" s="65"/>
      <c r="D30" s="65"/>
      <c r="E30" s="65"/>
      <c r="F30" s="65"/>
      <c r="G30" s="43"/>
      <c r="H30" s="44">
        <v>3000</v>
      </c>
      <c r="I30" s="38">
        <f>H30*D12*12</f>
        <v>180000</v>
      </c>
      <c r="J30" s="39">
        <v>0.4</v>
      </c>
      <c r="K30" s="38">
        <f t="shared" si="0"/>
        <v>72000</v>
      </c>
      <c r="L30" s="29">
        <f t="shared" si="2"/>
        <v>108000</v>
      </c>
      <c r="M30" s="23"/>
      <c r="N30" s="24"/>
      <c r="O30" s="24"/>
    </row>
    <row r="31" spans="1:15" x14ac:dyDescent="0.25">
      <c r="A31" s="32">
        <v>11</v>
      </c>
      <c r="B31" s="65" t="s">
        <v>21</v>
      </c>
      <c r="C31" s="65"/>
      <c r="D31" s="65"/>
      <c r="E31" s="65"/>
      <c r="F31" s="65"/>
      <c r="G31" s="45">
        <v>2500</v>
      </c>
      <c r="H31" s="38">
        <f>G31*D12</f>
        <v>12500</v>
      </c>
      <c r="I31" s="38">
        <f>H31*12</f>
        <v>150000</v>
      </c>
      <c r="J31" s="39">
        <v>0.4</v>
      </c>
      <c r="K31" s="38">
        <f t="shared" si="0"/>
        <v>60000</v>
      </c>
      <c r="L31" s="29">
        <f t="shared" si="2"/>
        <v>90000</v>
      </c>
      <c r="M31" s="23"/>
      <c r="N31" s="24"/>
      <c r="O31" s="24"/>
    </row>
    <row r="32" spans="1:15" x14ac:dyDescent="0.25">
      <c r="A32" s="32">
        <v>12</v>
      </c>
      <c r="B32" s="65" t="s">
        <v>22</v>
      </c>
      <c r="C32" s="65"/>
      <c r="D32" s="65"/>
      <c r="E32" s="65"/>
      <c r="F32" s="65"/>
      <c r="G32" s="45">
        <v>3000</v>
      </c>
      <c r="H32" s="38">
        <f>G32*D12</f>
        <v>15000</v>
      </c>
      <c r="I32" s="38">
        <f>H32</f>
        <v>15000</v>
      </c>
      <c r="J32" s="39">
        <v>0.4</v>
      </c>
      <c r="K32" s="38">
        <f t="shared" si="0"/>
        <v>6000</v>
      </c>
      <c r="L32" s="29">
        <f t="shared" si="2"/>
        <v>9000</v>
      </c>
      <c r="M32" s="23"/>
      <c r="N32" s="24"/>
      <c r="O32" s="24"/>
    </row>
    <row r="33" spans="1:15" x14ac:dyDescent="0.25">
      <c r="A33" s="32">
        <v>13</v>
      </c>
      <c r="B33" s="65" t="s">
        <v>56</v>
      </c>
      <c r="C33" s="65"/>
      <c r="D33" s="65"/>
      <c r="E33" s="65"/>
      <c r="F33" s="65"/>
      <c r="G33" s="47"/>
      <c r="H33" s="44">
        <v>1000</v>
      </c>
      <c r="I33" s="38">
        <f>H33*12</f>
        <v>12000</v>
      </c>
      <c r="J33" s="39">
        <v>0.4</v>
      </c>
      <c r="K33" s="38">
        <f t="shared" si="0"/>
        <v>4800</v>
      </c>
      <c r="L33" s="29">
        <f t="shared" si="2"/>
        <v>7200</v>
      </c>
      <c r="M33" s="23"/>
      <c r="N33" s="24"/>
      <c r="O33" s="24"/>
    </row>
    <row r="34" spans="1:15" x14ac:dyDescent="0.25">
      <c r="A34" s="32">
        <v>14</v>
      </c>
      <c r="B34" s="65" t="s">
        <v>55</v>
      </c>
      <c r="C34" s="65"/>
      <c r="D34" s="65"/>
      <c r="E34" s="65"/>
      <c r="F34" s="65"/>
      <c r="G34" s="43"/>
      <c r="H34" s="44">
        <v>5000</v>
      </c>
      <c r="I34" s="38">
        <f>H34*12</f>
        <v>60000</v>
      </c>
      <c r="J34" s="39">
        <v>0.5</v>
      </c>
      <c r="K34" s="38">
        <f t="shared" si="0"/>
        <v>30000</v>
      </c>
      <c r="L34" s="29">
        <f t="shared" si="2"/>
        <v>30000</v>
      </c>
      <c r="M34" s="23"/>
      <c r="N34" s="24"/>
      <c r="O34" s="24"/>
    </row>
    <row r="35" spans="1:15" x14ac:dyDescent="0.25">
      <c r="A35" s="32">
        <v>15</v>
      </c>
      <c r="B35" s="65" t="s">
        <v>49</v>
      </c>
      <c r="C35" s="65"/>
      <c r="D35" s="65"/>
      <c r="E35" s="65"/>
      <c r="F35" s="65"/>
      <c r="G35" s="45">
        <v>15000</v>
      </c>
      <c r="H35" s="38"/>
      <c r="I35" s="38">
        <f>G35</f>
        <v>15000</v>
      </c>
      <c r="J35" s="39">
        <v>0.7</v>
      </c>
      <c r="K35" s="38">
        <f t="shared" si="0"/>
        <v>10500</v>
      </c>
      <c r="L35" s="29">
        <f t="shared" si="2"/>
        <v>4500.0000000000009</v>
      </c>
      <c r="M35" s="23"/>
      <c r="N35" s="24"/>
      <c r="O35" s="24"/>
    </row>
    <row r="36" spans="1:15" x14ac:dyDescent="0.25">
      <c r="A36" s="32">
        <v>16</v>
      </c>
      <c r="B36" s="65" t="s">
        <v>54</v>
      </c>
      <c r="C36" s="65"/>
      <c r="D36" s="65"/>
      <c r="E36" s="65"/>
      <c r="F36" s="65"/>
      <c r="G36" s="43"/>
      <c r="H36" s="44">
        <v>250</v>
      </c>
      <c r="I36" s="38">
        <f>H36*12*(D9+D10+D11)</f>
        <v>36000</v>
      </c>
      <c r="J36" s="39">
        <f>J26</f>
        <v>0.45833333333333331</v>
      </c>
      <c r="K36" s="38">
        <f t="shared" si="0"/>
        <v>16500</v>
      </c>
      <c r="L36" s="29">
        <f t="shared" si="2"/>
        <v>19500.000000000004</v>
      </c>
      <c r="M36" s="23"/>
      <c r="N36" s="24"/>
      <c r="O36" s="24"/>
    </row>
    <row r="37" spans="1:15" x14ac:dyDescent="0.25">
      <c r="A37" s="32"/>
      <c r="B37" s="42"/>
      <c r="C37" s="42"/>
      <c r="D37" s="42"/>
      <c r="E37" s="42"/>
      <c r="F37" s="42"/>
      <c r="G37" s="43"/>
      <c r="H37" s="38"/>
      <c r="I37" s="38"/>
      <c r="J37" s="39"/>
      <c r="K37" s="38"/>
      <c r="L37" s="29"/>
      <c r="M37" s="23"/>
      <c r="N37" s="24"/>
      <c r="O37" s="24"/>
    </row>
    <row r="38" spans="1:15" ht="15.75" x14ac:dyDescent="0.25">
      <c r="A38" s="79"/>
      <c r="B38" s="72"/>
      <c r="C38" s="37"/>
      <c r="D38" s="37"/>
      <c r="E38" s="37"/>
      <c r="F38" s="37"/>
      <c r="G38" s="37"/>
      <c r="H38" s="37"/>
      <c r="I38" s="38"/>
      <c r="J38" s="50" t="s">
        <v>76</v>
      </c>
      <c r="K38" s="51">
        <f>SUM(K21:K36)</f>
        <v>1129396</v>
      </c>
      <c r="L38" s="52">
        <f>SUM(L21:L36)</f>
        <v>1269716</v>
      </c>
      <c r="M38" s="23"/>
      <c r="N38" s="24"/>
      <c r="O38" s="24"/>
    </row>
    <row r="39" spans="1:15" s="36" customFormat="1" ht="15.75" x14ac:dyDescent="0.25">
      <c r="A39" s="32"/>
      <c r="B39" s="37"/>
      <c r="C39" s="37"/>
      <c r="D39" s="37"/>
      <c r="E39" s="37"/>
      <c r="F39" s="37"/>
      <c r="G39" s="37"/>
      <c r="H39" s="37"/>
      <c r="I39" s="38"/>
      <c r="J39" s="50" t="s">
        <v>58</v>
      </c>
      <c r="K39" s="84">
        <f>K38+L38</f>
        <v>2399112</v>
      </c>
      <c r="L39" s="85"/>
      <c r="M39" s="23"/>
      <c r="N39" s="24"/>
      <c r="O39" s="24"/>
    </row>
    <row r="40" spans="1:15" s="36" customFormat="1" ht="15.75" thickBot="1" x14ac:dyDescent="0.3">
      <c r="A40" s="34"/>
      <c r="B40" s="35"/>
      <c r="C40" s="35"/>
      <c r="D40" s="35"/>
      <c r="E40" s="35"/>
      <c r="F40" s="35"/>
      <c r="G40" s="35"/>
      <c r="H40" s="35"/>
      <c r="I40" s="30"/>
      <c r="J40" s="31"/>
      <c r="K40" s="48"/>
      <c r="L40" s="49"/>
      <c r="M40" s="23"/>
      <c r="N40" s="24"/>
      <c r="O40" s="24"/>
    </row>
    <row r="41" spans="1:15" ht="15.75" thickBot="1" x14ac:dyDescent="0.3">
      <c r="A41" s="21"/>
      <c r="B41" s="21"/>
      <c r="C41" s="21"/>
      <c r="D41" s="21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4"/>
    </row>
    <row r="42" spans="1:15" ht="16.5" thickBot="1" x14ac:dyDescent="0.3">
      <c r="A42" s="20"/>
      <c r="B42" s="56" t="s">
        <v>48</v>
      </c>
      <c r="C42" s="81" t="s">
        <v>63</v>
      </c>
      <c r="D42" s="81"/>
      <c r="E42" s="81"/>
      <c r="F42" s="24"/>
      <c r="G42" s="24"/>
      <c r="I42" s="90" t="s">
        <v>59</v>
      </c>
      <c r="J42" s="91"/>
      <c r="K42" s="24"/>
      <c r="L42" s="24"/>
      <c r="M42" s="24"/>
      <c r="N42" s="24"/>
      <c r="O42" s="24"/>
    </row>
    <row r="43" spans="1:15" x14ac:dyDescent="0.25">
      <c r="A43" s="20"/>
      <c r="B43" s="22">
        <v>4500</v>
      </c>
      <c r="C43" s="80">
        <v>6579.16</v>
      </c>
      <c r="D43" s="80"/>
      <c r="E43" s="80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20"/>
      <c r="B44" s="22">
        <v>5000</v>
      </c>
      <c r="C44" s="80">
        <v>7490.06</v>
      </c>
      <c r="D44" s="80"/>
      <c r="E44" s="80"/>
      <c r="F44" s="20"/>
      <c r="G44" s="20"/>
      <c r="H44" s="81" t="s">
        <v>60</v>
      </c>
      <c r="I44" s="81"/>
      <c r="J44" s="81"/>
      <c r="K44" s="81"/>
      <c r="L44" s="81"/>
      <c r="M44" s="24"/>
      <c r="N44" s="24"/>
      <c r="O44" s="24"/>
    </row>
    <row r="45" spans="1:15" x14ac:dyDescent="0.25">
      <c r="A45" s="20"/>
      <c r="B45" s="22">
        <v>5500</v>
      </c>
      <c r="C45" s="80">
        <v>8400.9699999999993</v>
      </c>
      <c r="D45" s="80"/>
      <c r="E45" s="80"/>
      <c r="F45" s="20"/>
      <c r="G45" s="20"/>
      <c r="H45" s="81" t="s">
        <v>61</v>
      </c>
      <c r="I45" s="81"/>
      <c r="J45" s="81"/>
      <c r="K45" s="81"/>
      <c r="L45" s="81"/>
      <c r="M45" s="24"/>
      <c r="N45" s="24"/>
      <c r="O45" s="24"/>
    </row>
    <row r="46" spans="1:15" ht="15.75" thickBot="1" x14ac:dyDescent="0.3">
      <c r="A46" s="20"/>
      <c r="B46" s="22">
        <v>6000</v>
      </c>
      <c r="C46" s="80">
        <v>9399.7199999999993</v>
      </c>
      <c r="D46" s="80"/>
      <c r="E46" s="80"/>
      <c r="F46" s="20"/>
      <c r="G46" s="20"/>
      <c r="H46" s="20"/>
      <c r="I46" s="24"/>
      <c r="J46" s="24"/>
      <c r="K46" s="24"/>
      <c r="L46" s="24"/>
      <c r="M46" s="24"/>
      <c r="N46" s="24"/>
      <c r="O46" s="24"/>
    </row>
    <row r="47" spans="1:15" ht="19.5" thickBot="1" x14ac:dyDescent="0.35">
      <c r="B47" s="1">
        <v>6500</v>
      </c>
      <c r="C47" s="78">
        <v>10399.06</v>
      </c>
      <c r="D47" s="78"/>
      <c r="E47" s="78"/>
      <c r="H47" s="88" t="s">
        <v>62</v>
      </c>
      <c r="I47" s="89"/>
      <c r="J47" s="89"/>
      <c r="K47" s="86">
        <f>K39/12/D13</f>
        <v>399.85199999999998</v>
      </c>
      <c r="L47" s="87"/>
      <c r="M47" s="24"/>
      <c r="N47" s="24"/>
      <c r="O47" s="24"/>
    </row>
    <row r="48" spans="1:15" x14ac:dyDescent="0.25">
      <c r="B48" s="1">
        <v>7000</v>
      </c>
      <c r="C48" s="78">
        <v>11398.38</v>
      </c>
      <c r="D48" s="78"/>
      <c r="E48" s="78"/>
      <c r="I48" s="24"/>
      <c r="J48" s="24"/>
      <c r="K48" s="24"/>
      <c r="L48" s="24"/>
      <c r="M48" s="24"/>
      <c r="N48" s="24"/>
      <c r="O48" s="24"/>
    </row>
    <row r="49" spans="2:5" x14ac:dyDescent="0.25">
      <c r="B49" s="1"/>
      <c r="C49" s="78"/>
      <c r="D49" s="78"/>
      <c r="E49" s="78"/>
    </row>
    <row r="50" spans="2:5" x14ac:dyDescent="0.25">
      <c r="B50" s="1"/>
      <c r="C50" s="78"/>
      <c r="D50" s="78"/>
      <c r="E50" s="78"/>
    </row>
    <row r="51" spans="2:5" x14ac:dyDescent="0.25">
      <c r="B51" s="1"/>
      <c r="C51" s="78"/>
      <c r="D51" s="78"/>
      <c r="E51" s="78"/>
    </row>
    <row r="52" spans="2:5" x14ac:dyDescent="0.25">
      <c r="B52" s="1"/>
      <c r="C52" s="1"/>
      <c r="D52" s="1"/>
      <c r="E52" s="1"/>
    </row>
    <row r="53" spans="2:5" x14ac:dyDescent="0.25">
      <c r="B53" s="1"/>
      <c r="C53" s="1"/>
      <c r="D53" s="1"/>
      <c r="E53" s="1"/>
    </row>
    <row r="54" spans="2:5" x14ac:dyDescent="0.25">
      <c r="B54" s="1"/>
      <c r="C54" s="1"/>
      <c r="D54" s="1"/>
      <c r="E54" s="1"/>
    </row>
  </sheetData>
  <sheetProtection sheet="1" objects="1" scenarios="1"/>
  <mergeCells count="66">
    <mergeCell ref="A1:L1"/>
    <mergeCell ref="A2:L2"/>
    <mergeCell ref="A3:L3"/>
    <mergeCell ref="A4:L4"/>
    <mergeCell ref="A5:L5"/>
    <mergeCell ref="K39:L39"/>
    <mergeCell ref="K47:L47"/>
    <mergeCell ref="H44:L44"/>
    <mergeCell ref="H45:L45"/>
    <mergeCell ref="H47:J47"/>
    <mergeCell ref="I42:J42"/>
    <mergeCell ref="C42:E42"/>
    <mergeCell ref="C43:E43"/>
    <mergeCell ref="A7:C7"/>
    <mergeCell ref="B21:F21"/>
    <mergeCell ref="B22:F22"/>
    <mergeCell ref="B23:F23"/>
    <mergeCell ref="B24:F24"/>
    <mergeCell ref="B25:F25"/>
    <mergeCell ref="A8:C8"/>
    <mergeCell ref="A9:C9"/>
    <mergeCell ref="A10:C10"/>
    <mergeCell ref="A11:C11"/>
    <mergeCell ref="A12:C12"/>
    <mergeCell ref="D7:H7"/>
    <mergeCell ref="B28:F28"/>
    <mergeCell ref="B30:F30"/>
    <mergeCell ref="C49:E49"/>
    <mergeCell ref="C50:E50"/>
    <mergeCell ref="C51:E51"/>
    <mergeCell ref="B29:F29"/>
    <mergeCell ref="A38:B38"/>
    <mergeCell ref="B36:F36"/>
    <mergeCell ref="B31:F31"/>
    <mergeCell ref="B32:F32"/>
    <mergeCell ref="B33:F33"/>
    <mergeCell ref="B34:F34"/>
    <mergeCell ref="B35:F35"/>
    <mergeCell ref="C44:E44"/>
    <mergeCell ref="C45:E45"/>
    <mergeCell ref="C46:E46"/>
    <mergeCell ref="C47:E47"/>
    <mergeCell ref="C48:E48"/>
    <mergeCell ref="B27:F27"/>
    <mergeCell ref="A15:C15"/>
    <mergeCell ref="A16:C16"/>
    <mergeCell ref="A17:C17"/>
    <mergeCell ref="K9:L9"/>
    <mergeCell ref="A13:C13"/>
    <mergeCell ref="A14:C14"/>
    <mergeCell ref="D13:H13"/>
    <mergeCell ref="D14:H14"/>
    <mergeCell ref="B26:F26"/>
    <mergeCell ref="I14:L14"/>
    <mergeCell ref="D15:H15"/>
    <mergeCell ref="D16:H16"/>
    <mergeCell ref="D17:H17"/>
    <mergeCell ref="I17:L17"/>
    <mergeCell ref="K8:L8"/>
    <mergeCell ref="K11:L11"/>
    <mergeCell ref="K12:L12"/>
    <mergeCell ref="D12:H12"/>
    <mergeCell ref="D9:H9"/>
    <mergeCell ref="D10:H10"/>
    <mergeCell ref="D11:H11"/>
    <mergeCell ref="D8:H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L137"/>
  <sheetViews>
    <sheetView topLeftCell="A66" workbookViewId="0">
      <selection activeCell="K66" sqref="K66"/>
    </sheetView>
  </sheetViews>
  <sheetFormatPr defaultRowHeight="15" x14ac:dyDescent="0.25"/>
  <cols>
    <col min="1" max="1" width="13.85546875" customWidth="1"/>
    <col min="2" max="2" width="11.5703125" style="1" bestFit="1" customWidth="1"/>
    <col min="3" max="3" width="10.5703125" style="1" bestFit="1" customWidth="1"/>
    <col min="4" max="4" width="12" style="1" bestFit="1" customWidth="1"/>
    <col min="5" max="5" width="19.7109375" style="1" bestFit="1" customWidth="1"/>
    <col min="6" max="6" width="16.28515625" style="1" bestFit="1" customWidth="1"/>
    <col min="7" max="7" width="20.140625" style="1" bestFit="1" customWidth="1"/>
    <col min="8" max="8" width="24.28515625" style="1" bestFit="1" customWidth="1"/>
    <col min="9" max="9" width="13.7109375" style="1" bestFit="1" customWidth="1"/>
    <col min="10" max="10" width="16.140625" style="1" bestFit="1" customWidth="1"/>
    <col min="11" max="11" width="18" style="1" bestFit="1" customWidth="1"/>
    <col min="12" max="12" width="22.7109375" bestFit="1" customWidth="1"/>
  </cols>
  <sheetData>
    <row r="3" spans="1:12" x14ac:dyDescent="0.25">
      <c r="C3" s="93" t="s">
        <v>78</v>
      </c>
      <c r="D3" s="93"/>
      <c r="E3" s="93"/>
      <c r="F3" s="93"/>
      <c r="G3" s="93"/>
      <c r="H3" s="93"/>
    </row>
    <row r="4" spans="1:12" ht="15.75" x14ac:dyDescent="0.25">
      <c r="A4" s="96" t="s">
        <v>24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5.75" x14ac:dyDescent="0.25">
      <c r="A5" s="3"/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31</v>
      </c>
      <c r="I5" s="2" t="s">
        <v>32</v>
      </c>
      <c r="J5" s="2" t="s">
        <v>33</v>
      </c>
      <c r="K5" s="2" t="s">
        <v>34</v>
      </c>
      <c r="L5" s="3"/>
    </row>
    <row r="6" spans="1:12" x14ac:dyDescent="0.25">
      <c r="A6" s="3" t="s">
        <v>35</v>
      </c>
      <c r="B6" s="3">
        <v>5348.94</v>
      </c>
      <c r="C6" s="3">
        <v>748.85</v>
      </c>
      <c r="D6" s="3">
        <v>53.49</v>
      </c>
      <c r="E6" s="3">
        <v>681.99</v>
      </c>
      <c r="F6" s="3">
        <v>40.6</v>
      </c>
      <c r="G6" s="3">
        <v>4546.6000000000004</v>
      </c>
      <c r="H6" s="9">
        <v>4500</v>
      </c>
      <c r="I6" s="3">
        <v>1096.53</v>
      </c>
      <c r="J6" s="3">
        <v>106.98</v>
      </c>
      <c r="K6" s="3">
        <v>6552.45</v>
      </c>
      <c r="L6" s="3"/>
    </row>
    <row r="7" spans="1:12" x14ac:dyDescent="0.25">
      <c r="A7" s="3" t="s">
        <v>36</v>
      </c>
      <c r="B7" s="3">
        <v>5348.94</v>
      </c>
      <c r="C7" s="3">
        <v>748.85</v>
      </c>
      <c r="D7" s="3">
        <v>53.49</v>
      </c>
      <c r="E7" s="3">
        <v>681.99</v>
      </c>
      <c r="F7" s="3">
        <v>40.6</v>
      </c>
      <c r="G7" s="3">
        <v>9093.2000000000007</v>
      </c>
      <c r="H7" s="8">
        <v>4500</v>
      </c>
      <c r="I7" s="3">
        <v>1096.53</v>
      </c>
      <c r="J7" s="3">
        <v>106.98</v>
      </c>
      <c r="K7" s="3">
        <v>6552.45</v>
      </c>
      <c r="L7" s="3"/>
    </row>
    <row r="8" spans="1:12" x14ac:dyDescent="0.25">
      <c r="A8" s="3" t="s">
        <v>37</v>
      </c>
      <c r="B8" s="3">
        <v>5348.94</v>
      </c>
      <c r="C8" s="3">
        <v>748.85</v>
      </c>
      <c r="D8" s="3">
        <v>53.49</v>
      </c>
      <c r="E8" s="3">
        <v>681.99</v>
      </c>
      <c r="F8" s="3">
        <v>40.6</v>
      </c>
      <c r="G8" s="3">
        <v>13639.8</v>
      </c>
      <c r="H8" s="8">
        <v>4500</v>
      </c>
      <c r="I8" s="3">
        <v>1096.53</v>
      </c>
      <c r="J8" s="3">
        <v>106.98</v>
      </c>
      <c r="K8" s="3">
        <v>6552.45</v>
      </c>
      <c r="L8" s="3"/>
    </row>
    <row r="9" spans="1:12" x14ac:dyDescent="0.25">
      <c r="A9" s="3" t="s">
        <v>38</v>
      </c>
      <c r="B9" s="3">
        <v>5348.94</v>
      </c>
      <c r="C9" s="3">
        <v>748.85</v>
      </c>
      <c r="D9" s="3">
        <v>53.49</v>
      </c>
      <c r="E9" s="3">
        <v>681.99</v>
      </c>
      <c r="F9" s="3">
        <v>40.6</v>
      </c>
      <c r="G9" s="3">
        <v>18186.400000000001</v>
      </c>
      <c r="H9" s="8">
        <v>4500</v>
      </c>
      <c r="I9" s="3">
        <v>1096.53</v>
      </c>
      <c r="J9" s="3">
        <v>106.98</v>
      </c>
      <c r="K9" s="3">
        <v>6552.45</v>
      </c>
      <c r="L9" s="3"/>
    </row>
    <row r="10" spans="1:12" x14ac:dyDescent="0.25">
      <c r="A10" s="3" t="s">
        <v>39</v>
      </c>
      <c r="B10" s="3">
        <v>5348.94</v>
      </c>
      <c r="C10" s="3">
        <v>748.85</v>
      </c>
      <c r="D10" s="3">
        <v>53.49</v>
      </c>
      <c r="E10" s="3">
        <v>681.99</v>
      </c>
      <c r="F10" s="3">
        <v>40.6</v>
      </c>
      <c r="G10" s="3">
        <v>22733</v>
      </c>
      <c r="H10" s="8">
        <v>4500</v>
      </c>
      <c r="I10" s="3">
        <v>1096.53</v>
      </c>
      <c r="J10" s="3">
        <v>106.98</v>
      </c>
      <c r="K10" s="3">
        <v>6552.45</v>
      </c>
      <c r="L10" s="3"/>
    </row>
    <row r="11" spans="1:12" x14ac:dyDescent="0.25">
      <c r="A11" s="3" t="s">
        <v>40</v>
      </c>
      <c r="B11" s="3">
        <v>5348.94</v>
      </c>
      <c r="C11" s="3">
        <v>748.85</v>
      </c>
      <c r="D11" s="3">
        <v>53.49</v>
      </c>
      <c r="E11" s="3">
        <v>681.99</v>
      </c>
      <c r="F11" s="3">
        <v>40.6</v>
      </c>
      <c r="G11" s="3">
        <v>27279.599999999999</v>
      </c>
      <c r="H11" s="8">
        <v>4500</v>
      </c>
      <c r="I11" s="3">
        <v>1096.53</v>
      </c>
      <c r="J11" s="3">
        <v>106.98</v>
      </c>
      <c r="K11" s="3">
        <v>6552.45</v>
      </c>
      <c r="L11" s="3"/>
    </row>
    <row r="12" spans="1:12" x14ac:dyDescent="0.25">
      <c r="A12" s="3" t="s">
        <v>41</v>
      </c>
      <c r="B12" s="3">
        <v>5348.94</v>
      </c>
      <c r="C12" s="3">
        <v>748.85</v>
      </c>
      <c r="D12" s="3">
        <v>53.49</v>
      </c>
      <c r="E12" s="3">
        <v>681.99</v>
      </c>
      <c r="F12" s="3">
        <v>40.6</v>
      </c>
      <c r="G12" s="3">
        <v>31826.2</v>
      </c>
      <c r="H12" s="8">
        <v>4500</v>
      </c>
      <c r="I12" s="3">
        <v>1096.53</v>
      </c>
      <c r="J12" s="3">
        <v>106.98</v>
      </c>
      <c r="K12" s="3">
        <v>6552.45</v>
      </c>
      <c r="L12" s="3"/>
    </row>
    <row r="13" spans="1:12" x14ac:dyDescent="0.25">
      <c r="A13" s="3" t="s">
        <v>42</v>
      </c>
      <c r="B13" s="3">
        <v>5523.35</v>
      </c>
      <c r="C13" s="3">
        <v>773.27</v>
      </c>
      <c r="D13" s="3">
        <v>55.23</v>
      </c>
      <c r="E13" s="3">
        <v>930.28</v>
      </c>
      <c r="F13" s="3">
        <v>41.92</v>
      </c>
      <c r="G13" s="3">
        <v>36521.050000000003</v>
      </c>
      <c r="H13" s="8">
        <v>4500</v>
      </c>
      <c r="I13" s="3">
        <v>1132.29</v>
      </c>
      <c r="J13" s="3">
        <v>110.47</v>
      </c>
      <c r="K13" s="3">
        <v>6766.1</v>
      </c>
      <c r="L13" s="3"/>
    </row>
    <row r="14" spans="1:12" x14ac:dyDescent="0.25">
      <c r="A14" s="3" t="s">
        <v>43</v>
      </c>
      <c r="B14" s="3">
        <v>5370.74</v>
      </c>
      <c r="C14" s="3">
        <v>751.9</v>
      </c>
      <c r="D14" s="3">
        <v>53.71</v>
      </c>
      <c r="E14" s="3">
        <v>913.03</v>
      </c>
      <c r="F14" s="3">
        <v>40.76</v>
      </c>
      <c r="G14" s="3">
        <v>41086.18</v>
      </c>
      <c r="H14" s="8">
        <v>4500</v>
      </c>
      <c r="I14" s="3">
        <v>1101</v>
      </c>
      <c r="J14" s="3">
        <v>107.41</v>
      </c>
      <c r="K14" s="3">
        <v>6579.16</v>
      </c>
      <c r="L14" s="3"/>
    </row>
    <row r="15" spans="1:12" x14ac:dyDescent="0.25">
      <c r="A15" s="3" t="s">
        <v>44</v>
      </c>
      <c r="B15" s="3">
        <v>5370.74</v>
      </c>
      <c r="C15" s="3">
        <v>751.9</v>
      </c>
      <c r="D15" s="3">
        <v>53.71</v>
      </c>
      <c r="E15" s="3">
        <v>913.02</v>
      </c>
      <c r="F15" s="3">
        <v>40.76</v>
      </c>
      <c r="G15" s="3">
        <v>45651.31</v>
      </c>
      <c r="H15" s="8">
        <v>4500</v>
      </c>
      <c r="I15" s="3">
        <v>1101</v>
      </c>
      <c r="J15" s="3">
        <v>107.41</v>
      </c>
      <c r="K15" s="3">
        <v>6579.16</v>
      </c>
      <c r="L15" s="3"/>
    </row>
    <row r="16" spans="1:12" x14ac:dyDescent="0.25">
      <c r="A16" s="3" t="s">
        <v>45</v>
      </c>
      <c r="B16" s="3">
        <v>5370.74</v>
      </c>
      <c r="C16" s="3">
        <v>751.9</v>
      </c>
      <c r="D16" s="3">
        <v>53.71</v>
      </c>
      <c r="E16" s="3">
        <v>913.03</v>
      </c>
      <c r="F16" s="3">
        <v>40.76</v>
      </c>
      <c r="G16" s="3">
        <v>50216.44</v>
      </c>
      <c r="H16" s="8">
        <v>4500</v>
      </c>
      <c r="I16" s="3">
        <v>1101</v>
      </c>
      <c r="J16" s="3">
        <v>107.41</v>
      </c>
      <c r="K16" s="3">
        <v>6579.16</v>
      </c>
      <c r="L16" s="3"/>
    </row>
    <row r="17" spans="1:12" x14ac:dyDescent="0.25">
      <c r="A17" s="3" t="s">
        <v>46</v>
      </c>
      <c r="B17" s="3">
        <v>5370.74</v>
      </c>
      <c r="C17" s="3">
        <v>751.9</v>
      </c>
      <c r="D17" s="3">
        <v>53.71</v>
      </c>
      <c r="E17" s="3">
        <v>913.02</v>
      </c>
      <c r="F17" s="3">
        <v>40.76</v>
      </c>
      <c r="G17" s="3">
        <v>54781.57</v>
      </c>
      <c r="H17" s="8">
        <v>4500</v>
      </c>
      <c r="I17" s="3">
        <v>1101</v>
      </c>
      <c r="J17" s="3">
        <v>107.41</v>
      </c>
      <c r="K17" s="3">
        <v>6579.16</v>
      </c>
      <c r="L17" s="3"/>
    </row>
    <row r="18" spans="1:12" ht="18.75" x14ac:dyDescent="0.3">
      <c r="A18" s="3" t="s">
        <v>47</v>
      </c>
      <c r="B18" s="3">
        <v>64448.89</v>
      </c>
      <c r="C18" s="3">
        <v>9022.82</v>
      </c>
      <c r="D18" s="3">
        <v>644.5</v>
      </c>
      <c r="E18" s="3">
        <v>9356.31</v>
      </c>
      <c r="F18" s="3">
        <v>489.16</v>
      </c>
      <c r="G18" s="3">
        <v>54781.57</v>
      </c>
      <c r="H18" s="8">
        <v>54000</v>
      </c>
      <c r="I18" s="3">
        <v>13212</v>
      </c>
      <c r="J18" s="3">
        <v>1288.97</v>
      </c>
      <c r="K18" s="10">
        <v>78949.89</v>
      </c>
      <c r="L18" s="13" t="s">
        <v>50</v>
      </c>
    </row>
    <row r="19" spans="1:12" x14ac:dyDescent="0.25">
      <c r="H19" s="8"/>
    </row>
    <row r="20" spans="1:12" ht="18.75" x14ac:dyDescent="0.3">
      <c r="A20" s="5"/>
      <c r="B20" s="3"/>
      <c r="C20" s="3"/>
      <c r="D20" s="3"/>
      <c r="E20" s="3"/>
      <c r="F20" s="3"/>
      <c r="G20" s="3"/>
      <c r="H20" s="3"/>
      <c r="I20" s="3"/>
      <c r="J20" s="3"/>
      <c r="K20" s="10">
        <f>K18/12</f>
        <v>6579.1575000000003</v>
      </c>
      <c r="L20" s="18" t="s">
        <v>52</v>
      </c>
    </row>
    <row r="24" spans="1:12" ht="15.75" x14ac:dyDescent="0.25">
      <c r="A24" s="98" t="s">
        <v>24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2" ht="15.75" x14ac:dyDescent="0.25">
      <c r="A25" s="5"/>
      <c r="B25" s="2" t="s">
        <v>25</v>
      </c>
      <c r="C25" s="2" t="s">
        <v>26</v>
      </c>
      <c r="D25" s="2" t="s">
        <v>27</v>
      </c>
      <c r="E25" s="2" t="s">
        <v>28</v>
      </c>
      <c r="F25" s="2" t="s">
        <v>29</v>
      </c>
      <c r="G25" s="2" t="s">
        <v>30</v>
      </c>
      <c r="H25" s="2" t="s">
        <v>31</v>
      </c>
      <c r="I25" s="2" t="s">
        <v>32</v>
      </c>
      <c r="J25" s="2" t="s">
        <v>33</v>
      </c>
      <c r="K25" s="2" t="s">
        <v>34</v>
      </c>
      <c r="L25" s="5"/>
    </row>
    <row r="26" spans="1:12" x14ac:dyDescent="0.25">
      <c r="A26" s="5" t="s">
        <v>35</v>
      </c>
      <c r="B26" s="3">
        <v>6048.33</v>
      </c>
      <c r="C26" s="3">
        <v>846.77</v>
      </c>
      <c r="D26" s="3">
        <v>60.48</v>
      </c>
      <c r="E26" s="3">
        <v>771.16</v>
      </c>
      <c r="F26" s="3">
        <v>45.91</v>
      </c>
      <c r="G26" s="3">
        <v>5141.08</v>
      </c>
      <c r="H26" s="9">
        <v>5000</v>
      </c>
      <c r="I26" s="3">
        <v>1239.9100000000001</v>
      </c>
      <c r="J26" s="3">
        <v>120.97</v>
      </c>
      <c r="K26" s="3">
        <v>7409.2</v>
      </c>
      <c r="L26" s="5"/>
    </row>
    <row r="27" spans="1:12" x14ac:dyDescent="0.25">
      <c r="A27" s="5" t="s">
        <v>36</v>
      </c>
      <c r="B27" s="3">
        <v>6048.33</v>
      </c>
      <c r="C27" s="3">
        <v>846.77</v>
      </c>
      <c r="D27" s="3">
        <v>60.48</v>
      </c>
      <c r="E27" s="3">
        <v>771.16</v>
      </c>
      <c r="F27" s="3">
        <v>45.91</v>
      </c>
      <c r="G27" s="3">
        <v>10282.16</v>
      </c>
      <c r="H27" s="8">
        <v>5000</v>
      </c>
      <c r="I27" s="3">
        <v>1239.9100000000001</v>
      </c>
      <c r="J27" s="3">
        <v>120.97</v>
      </c>
      <c r="K27" s="3">
        <v>7409.2</v>
      </c>
      <c r="L27" s="5"/>
    </row>
    <row r="28" spans="1:12" x14ac:dyDescent="0.25">
      <c r="A28" s="5" t="s">
        <v>37</v>
      </c>
      <c r="B28" s="3">
        <v>6048.34</v>
      </c>
      <c r="C28" s="3">
        <v>846.77</v>
      </c>
      <c r="D28" s="3">
        <v>60.48</v>
      </c>
      <c r="E28" s="3">
        <v>771.17</v>
      </c>
      <c r="F28" s="3">
        <v>45.91</v>
      </c>
      <c r="G28" s="3">
        <v>15423.25</v>
      </c>
      <c r="H28" s="8">
        <v>5000</v>
      </c>
      <c r="I28" s="3">
        <v>1239.9100000000001</v>
      </c>
      <c r="J28" s="3">
        <v>120.97</v>
      </c>
      <c r="K28" s="3">
        <v>7409.22</v>
      </c>
      <c r="L28" s="5"/>
    </row>
    <row r="29" spans="1:12" x14ac:dyDescent="0.25">
      <c r="A29" s="5" t="s">
        <v>38</v>
      </c>
      <c r="B29" s="3">
        <v>6048.33</v>
      </c>
      <c r="C29" s="3">
        <v>846.77</v>
      </c>
      <c r="D29" s="3">
        <v>60.48</v>
      </c>
      <c r="E29" s="3">
        <v>771.16</v>
      </c>
      <c r="F29" s="3">
        <v>45.91</v>
      </c>
      <c r="G29" s="3">
        <v>20564.330000000002</v>
      </c>
      <c r="H29" s="8">
        <v>5000</v>
      </c>
      <c r="I29" s="3">
        <v>1239.9100000000001</v>
      </c>
      <c r="J29" s="3">
        <v>120.97</v>
      </c>
      <c r="K29" s="3">
        <v>7409.2</v>
      </c>
      <c r="L29" s="5"/>
    </row>
    <row r="30" spans="1:12" x14ac:dyDescent="0.25">
      <c r="A30" s="5" t="s">
        <v>39</v>
      </c>
      <c r="B30" s="3">
        <v>6048.33</v>
      </c>
      <c r="C30" s="3">
        <v>846.77</v>
      </c>
      <c r="D30" s="3">
        <v>60.48</v>
      </c>
      <c r="E30" s="3">
        <v>771.16</v>
      </c>
      <c r="F30" s="3">
        <v>45.91</v>
      </c>
      <c r="G30" s="3">
        <v>25705.41</v>
      </c>
      <c r="H30" s="8">
        <v>5000</v>
      </c>
      <c r="I30" s="3">
        <v>1239.9100000000001</v>
      </c>
      <c r="J30" s="3">
        <v>120.97</v>
      </c>
      <c r="K30" s="3">
        <v>7409.2</v>
      </c>
      <c r="L30" s="5"/>
    </row>
    <row r="31" spans="1:12" x14ac:dyDescent="0.25">
      <c r="A31" s="5" t="s">
        <v>40</v>
      </c>
      <c r="B31" s="3">
        <v>6048.33</v>
      </c>
      <c r="C31" s="3">
        <v>846.77</v>
      </c>
      <c r="D31" s="3">
        <v>60.48</v>
      </c>
      <c r="E31" s="3">
        <v>771.16</v>
      </c>
      <c r="F31" s="3">
        <v>45.91</v>
      </c>
      <c r="G31" s="3">
        <v>30846.49</v>
      </c>
      <c r="H31" s="8">
        <v>5000</v>
      </c>
      <c r="I31" s="3">
        <v>1239.9100000000001</v>
      </c>
      <c r="J31" s="3">
        <v>120.97</v>
      </c>
      <c r="K31" s="3">
        <v>7409.2</v>
      </c>
      <c r="L31" s="5"/>
    </row>
    <row r="32" spans="1:12" x14ac:dyDescent="0.25">
      <c r="A32" s="5" t="s">
        <v>41</v>
      </c>
      <c r="B32" s="3">
        <v>6344.85</v>
      </c>
      <c r="C32" s="3">
        <v>888.28</v>
      </c>
      <c r="D32" s="3">
        <v>63.45</v>
      </c>
      <c r="E32" s="3">
        <v>1020.95</v>
      </c>
      <c r="F32" s="3">
        <v>48.16</v>
      </c>
      <c r="G32" s="3">
        <v>36239.61</v>
      </c>
      <c r="H32" s="8">
        <v>5000</v>
      </c>
      <c r="I32" s="3">
        <v>1300.69</v>
      </c>
      <c r="J32" s="3">
        <v>126.9</v>
      </c>
      <c r="K32" s="3">
        <v>7772.44</v>
      </c>
      <c r="L32" s="5"/>
    </row>
    <row r="33" spans="1:12" x14ac:dyDescent="0.25">
      <c r="A33" s="5" t="s">
        <v>42</v>
      </c>
      <c r="B33" s="3">
        <v>6279.87</v>
      </c>
      <c r="C33" s="3">
        <v>879.18</v>
      </c>
      <c r="D33" s="3">
        <v>62.8</v>
      </c>
      <c r="E33" s="3">
        <v>1067.58</v>
      </c>
      <c r="F33" s="3">
        <v>47.66</v>
      </c>
      <c r="G33" s="3">
        <v>41577.5</v>
      </c>
      <c r="H33" s="8">
        <v>5000</v>
      </c>
      <c r="I33" s="3">
        <v>1287.3699999999999</v>
      </c>
      <c r="J33" s="3">
        <v>125.6</v>
      </c>
      <c r="K33" s="3">
        <v>7692.84</v>
      </c>
      <c r="L33" s="5"/>
    </row>
    <row r="34" spans="1:12" x14ac:dyDescent="0.25">
      <c r="A34" s="5" t="s">
        <v>43</v>
      </c>
      <c r="B34" s="3">
        <v>6114.33</v>
      </c>
      <c r="C34" s="3">
        <v>856.01</v>
      </c>
      <c r="D34" s="3">
        <v>61.14</v>
      </c>
      <c r="E34" s="3">
        <v>1039.44</v>
      </c>
      <c r="F34" s="3">
        <v>46.41</v>
      </c>
      <c r="G34" s="3">
        <v>46774.68</v>
      </c>
      <c r="H34" s="8">
        <v>5000</v>
      </c>
      <c r="I34" s="3">
        <v>1253.44</v>
      </c>
      <c r="J34" s="3">
        <v>122.29</v>
      </c>
      <c r="K34" s="3">
        <v>7490.05</v>
      </c>
      <c r="L34" s="5"/>
    </row>
    <row r="35" spans="1:12" x14ac:dyDescent="0.25">
      <c r="A35" s="5" t="s">
        <v>44</v>
      </c>
      <c r="B35" s="3">
        <v>6114.33</v>
      </c>
      <c r="C35" s="3">
        <v>856.01</v>
      </c>
      <c r="D35" s="3">
        <v>61.14</v>
      </c>
      <c r="E35" s="3">
        <v>1039.43</v>
      </c>
      <c r="F35" s="3">
        <v>46.41</v>
      </c>
      <c r="G35" s="3">
        <v>51971.86</v>
      </c>
      <c r="H35" s="8">
        <v>5000</v>
      </c>
      <c r="I35" s="3">
        <v>1253.44</v>
      </c>
      <c r="J35" s="3">
        <v>122.29</v>
      </c>
      <c r="K35" s="3">
        <v>7490.05</v>
      </c>
      <c r="L35" s="5"/>
    </row>
    <row r="36" spans="1:12" x14ac:dyDescent="0.25">
      <c r="A36" s="5" t="s">
        <v>45</v>
      </c>
      <c r="B36" s="3">
        <v>6114.34</v>
      </c>
      <c r="C36" s="3">
        <v>856.01</v>
      </c>
      <c r="D36" s="3">
        <v>61.14</v>
      </c>
      <c r="E36" s="3">
        <v>1039.44</v>
      </c>
      <c r="F36" s="3">
        <v>46.41</v>
      </c>
      <c r="G36" s="3">
        <v>57169.05</v>
      </c>
      <c r="H36" s="8">
        <v>5000</v>
      </c>
      <c r="I36" s="3">
        <v>1253.44</v>
      </c>
      <c r="J36" s="3">
        <v>122.29</v>
      </c>
      <c r="K36" s="3">
        <v>7490.07</v>
      </c>
      <c r="L36" s="5"/>
    </row>
    <row r="37" spans="1:12" x14ac:dyDescent="0.25">
      <c r="A37" s="5" t="s">
        <v>46</v>
      </c>
      <c r="B37" s="3">
        <v>6114.33</v>
      </c>
      <c r="C37" s="3">
        <v>856.01</v>
      </c>
      <c r="D37" s="3">
        <v>61.14</v>
      </c>
      <c r="E37" s="3">
        <v>1039.44</v>
      </c>
      <c r="F37" s="3">
        <v>46.41</v>
      </c>
      <c r="G37" s="3">
        <v>62366.23</v>
      </c>
      <c r="H37" s="8">
        <v>5000</v>
      </c>
      <c r="I37" s="3">
        <v>1253.44</v>
      </c>
      <c r="J37" s="3">
        <v>122.29</v>
      </c>
      <c r="K37" s="3">
        <v>7490.05</v>
      </c>
      <c r="L37" s="5"/>
    </row>
    <row r="38" spans="1:12" ht="18.75" x14ac:dyDescent="0.3">
      <c r="A38" s="5" t="s">
        <v>47</v>
      </c>
      <c r="B38" s="3">
        <v>73372.039999999994</v>
      </c>
      <c r="C38" s="3">
        <v>10272.120000000001</v>
      </c>
      <c r="D38" s="3">
        <v>733.69</v>
      </c>
      <c r="E38" s="3">
        <v>10873.25</v>
      </c>
      <c r="F38" s="3">
        <v>556.91999999999996</v>
      </c>
      <c r="G38" s="3">
        <v>62366.23</v>
      </c>
      <c r="H38" s="3">
        <v>60000</v>
      </c>
      <c r="I38" s="3">
        <v>15041.28</v>
      </c>
      <c r="J38" s="3">
        <v>1467.48</v>
      </c>
      <c r="K38" s="10">
        <v>89880.72</v>
      </c>
      <c r="L38" s="13" t="s">
        <v>50</v>
      </c>
    </row>
    <row r="40" spans="1:12" ht="18.75" x14ac:dyDescent="0.3">
      <c r="A40" s="5"/>
      <c r="B40" s="3"/>
      <c r="C40" s="3"/>
      <c r="D40" s="3"/>
      <c r="E40" s="3"/>
      <c r="F40" s="3"/>
      <c r="G40" s="3"/>
      <c r="H40" s="3"/>
      <c r="I40" s="3"/>
      <c r="J40" s="3"/>
      <c r="K40" s="10">
        <v>7490.06</v>
      </c>
      <c r="L40" s="18" t="s">
        <v>52</v>
      </c>
    </row>
    <row r="44" spans="1:12" ht="15.75" x14ac:dyDescent="0.25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5.75" x14ac:dyDescent="0.25">
      <c r="A45" s="5"/>
      <c r="B45" s="4" t="s">
        <v>25</v>
      </c>
      <c r="C45" s="4" t="s">
        <v>26</v>
      </c>
      <c r="D45" s="4" t="s">
        <v>27</v>
      </c>
      <c r="E45" s="4" t="s">
        <v>28</v>
      </c>
      <c r="F45" s="4" t="s">
        <v>29</v>
      </c>
      <c r="G45" s="4" t="s">
        <v>30</v>
      </c>
      <c r="H45" s="4" t="s">
        <v>31</v>
      </c>
      <c r="I45" s="4" t="s">
        <v>32</v>
      </c>
      <c r="J45" s="4" t="s">
        <v>33</v>
      </c>
      <c r="K45" s="4" t="s">
        <v>34</v>
      </c>
      <c r="L45" s="5"/>
    </row>
    <row r="46" spans="1:12" x14ac:dyDescent="0.25">
      <c r="A46" s="5" t="s">
        <v>35</v>
      </c>
      <c r="B46" s="7">
        <v>6747.72</v>
      </c>
      <c r="C46" s="7">
        <v>944.68</v>
      </c>
      <c r="D46" s="7">
        <v>67.48</v>
      </c>
      <c r="E46" s="7">
        <v>860.33</v>
      </c>
      <c r="F46" s="7">
        <v>51.22</v>
      </c>
      <c r="G46" s="7">
        <v>5735.56</v>
      </c>
      <c r="H46" s="11">
        <v>5500</v>
      </c>
      <c r="I46" s="7">
        <v>1383.28</v>
      </c>
      <c r="J46" s="7">
        <v>134.94999999999999</v>
      </c>
      <c r="K46" s="7">
        <v>8265.9599999999991</v>
      </c>
      <c r="L46" s="5"/>
    </row>
    <row r="47" spans="1:12" x14ac:dyDescent="0.25">
      <c r="A47" s="5" t="s">
        <v>36</v>
      </c>
      <c r="B47" s="7">
        <v>6747.72</v>
      </c>
      <c r="C47" s="7">
        <v>944.68</v>
      </c>
      <c r="D47" s="7">
        <v>67.48</v>
      </c>
      <c r="E47" s="7">
        <v>860.34</v>
      </c>
      <c r="F47" s="7">
        <v>51.22</v>
      </c>
      <c r="G47" s="7">
        <v>11471.12</v>
      </c>
      <c r="H47" s="7">
        <v>5500</v>
      </c>
      <c r="I47" s="7">
        <v>1383.28</v>
      </c>
      <c r="J47" s="7">
        <v>134.94999999999999</v>
      </c>
      <c r="K47" s="7">
        <v>8265.9599999999991</v>
      </c>
      <c r="L47" s="5"/>
    </row>
    <row r="48" spans="1:12" x14ac:dyDescent="0.25">
      <c r="A48" s="5" t="s">
        <v>37</v>
      </c>
      <c r="B48" s="7">
        <v>6747.72</v>
      </c>
      <c r="C48" s="7">
        <v>944.68</v>
      </c>
      <c r="D48" s="7">
        <v>67.48</v>
      </c>
      <c r="E48" s="7">
        <v>860.33</v>
      </c>
      <c r="F48" s="7">
        <v>51.22</v>
      </c>
      <c r="G48" s="7">
        <v>17206.68</v>
      </c>
      <c r="H48" s="7">
        <v>5500</v>
      </c>
      <c r="I48" s="7">
        <v>1383.28</v>
      </c>
      <c r="J48" s="7">
        <v>134.94999999999999</v>
      </c>
      <c r="K48" s="7">
        <v>8265.9599999999991</v>
      </c>
      <c r="L48" s="5"/>
    </row>
    <row r="49" spans="1:12" x14ac:dyDescent="0.25">
      <c r="A49" s="5" t="s">
        <v>38</v>
      </c>
      <c r="B49" s="7">
        <v>6747.72</v>
      </c>
      <c r="C49" s="7">
        <v>944.68</v>
      </c>
      <c r="D49" s="7">
        <v>67.48</v>
      </c>
      <c r="E49" s="7">
        <v>860.34</v>
      </c>
      <c r="F49" s="7">
        <v>51.22</v>
      </c>
      <c r="G49" s="7">
        <v>22942.240000000002</v>
      </c>
      <c r="H49" s="7">
        <v>5500</v>
      </c>
      <c r="I49" s="7">
        <v>1383.28</v>
      </c>
      <c r="J49" s="7">
        <v>134.94999999999999</v>
      </c>
      <c r="K49" s="7">
        <v>8265.9599999999991</v>
      </c>
      <c r="L49" s="5"/>
    </row>
    <row r="50" spans="1:12" x14ac:dyDescent="0.25">
      <c r="A50" s="5" t="s">
        <v>39</v>
      </c>
      <c r="B50" s="7">
        <v>6747.71</v>
      </c>
      <c r="C50" s="7">
        <v>944.68</v>
      </c>
      <c r="D50" s="7">
        <v>67.48</v>
      </c>
      <c r="E50" s="7">
        <v>860.33</v>
      </c>
      <c r="F50" s="7">
        <v>51.22</v>
      </c>
      <c r="G50" s="7">
        <v>28677.79</v>
      </c>
      <c r="H50" s="7">
        <v>5500</v>
      </c>
      <c r="I50" s="7">
        <v>1383.28</v>
      </c>
      <c r="J50" s="7">
        <v>134.94999999999999</v>
      </c>
      <c r="K50" s="7">
        <v>8265.94</v>
      </c>
      <c r="L50" s="5"/>
    </row>
    <row r="51" spans="1:12" x14ac:dyDescent="0.25">
      <c r="A51" s="5" t="s">
        <v>40</v>
      </c>
      <c r="B51" s="7">
        <v>6927.17</v>
      </c>
      <c r="C51" s="7">
        <v>969.8</v>
      </c>
      <c r="D51" s="7">
        <v>69.27</v>
      </c>
      <c r="E51" s="7">
        <v>1011.51</v>
      </c>
      <c r="F51" s="7">
        <v>52.58</v>
      </c>
      <c r="G51" s="7">
        <v>34565.879999999997</v>
      </c>
      <c r="H51" s="7">
        <v>5500</v>
      </c>
      <c r="I51" s="7">
        <v>1420.07</v>
      </c>
      <c r="J51" s="7">
        <v>138.54</v>
      </c>
      <c r="K51" s="7">
        <v>8485.7800000000007</v>
      </c>
      <c r="L51" s="5"/>
    </row>
    <row r="52" spans="1:12" x14ac:dyDescent="0.25">
      <c r="A52" s="5" t="s">
        <v>41</v>
      </c>
      <c r="B52" s="7">
        <v>7174.2</v>
      </c>
      <c r="C52" s="7">
        <v>1004.39</v>
      </c>
      <c r="D52" s="7">
        <v>71.739999999999995</v>
      </c>
      <c r="E52" s="7">
        <v>1219.6099999999999</v>
      </c>
      <c r="F52" s="7">
        <v>54.45</v>
      </c>
      <c r="G52" s="7">
        <v>40663.949999999997</v>
      </c>
      <c r="H52" s="7">
        <v>5500</v>
      </c>
      <c r="I52" s="7">
        <v>1470.71</v>
      </c>
      <c r="J52" s="7">
        <v>143.47999999999999</v>
      </c>
      <c r="K52" s="7">
        <v>8788.4</v>
      </c>
      <c r="L52" s="5"/>
    </row>
    <row r="53" spans="1:12" x14ac:dyDescent="0.25">
      <c r="A53" s="5" t="s">
        <v>42</v>
      </c>
      <c r="B53" s="7">
        <v>7023.47</v>
      </c>
      <c r="C53" s="7">
        <v>983.29</v>
      </c>
      <c r="D53" s="7">
        <v>70.23</v>
      </c>
      <c r="E53" s="7">
        <v>1193.99</v>
      </c>
      <c r="F53" s="7">
        <v>53.31</v>
      </c>
      <c r="G53" s="7">
        <v>46633.9</v>
      </c>
      <c r="H53" s="7">
        <v>5500</v>
      </c>
      <c r="I53" s="7">
        <v>1439.81</v>
      </c>
      <c r="J53" s="7">
        <v>140.47</v>
      </c>
      <c r="K53" s="7">
        <v>8603.75</v>
      </c>
      <c r="L53" s="5"/>
    </row>
    <row r="54" spans="1:12" x14ac:dyDescent="0.25">
      <c r="A54" s="5" t="s">
        <v>43</v>
      </c>
      <c r="B54" s="7">
        <v>6857.93</v>
      </c>
      <c r="C54" s="7">
        <v>960.11</v>
      </c>
      <c r="D54" s="7">
        <v>68.58</v>
      </c>
      <c r="E54" s="7">
        <v>1165.8499999999999</v>
      </c>
      <c r="F54" s="7">
        <v>52.05</v>
      </c>
      <c r="G54" s="7">
        <v>52463.14</v>
      </c>
      <c r="H54" s="7">
        <v>5500</v>
      </c>
      <c r="I54" s="7">
        <v>1405.88</v>
      </c>
      <c r="J54" s="7">
        <v>137.16</v>
      </c>
      <c r="K54" s="7">
        <v>8400.9599999999991</v>
      </c>
      <c r="L54" s="5"/>
    </row>
    <row r="55" spans="1:12" x14ac:dyDescent="0.25">
      <c r="A55" s="5" t="s">
        <v>44</v>
      </c>
      <c r="B55" s="7">
        <v>6857.92</v>
      </c>
      <c r="C55" s="7">
        <v>960.11</v>
      </c>
      <c r="D55" s="7">
        <v>68.58</v>
      </c>
      <c r="E55" s="7">
        <v>1165.8399999999999</v>
      </c>
      <c r="F55" s="7">
        <v>52.05</v>
      </c>
      <c r="G55" s="7">
        <v>58292.37</v>
      </c>
      <c r="H55" s="7">
        <v>5500</v>
      </c>
      <c r="I55" s="7">
        <v>1405.87</v>
      </c>
      <c r="J55" s="7">
        <v>137.16</v>
      </c>
      <c r="K55" s="7">
        <v>8400.9500000000007</v>
      </c>
      <c r="L55" s="5"/>
    </row>
    <row r="56" spans="1:12" x14ac:dyDescent="0.25">
      <c r="A56" s="5" t="s">
        <v>45</v>
      </c>
      <c r="B56" s="7">
        <v>6857.94</v>
      </c>
      <c r="C56" s="7">
        <v>960.11</v>
      </c>
      <c r="D56" s="7">
        <v>68.58</v>
      </c>
      <c r="E56" s="7">
        <v>1165.8499999999999</v>
      </c>
      <c r="F56" s="7">
        <v>52.05</v>
      </c>
      <c r="G56" s="7">
        <v>64121.62</v>
      </c>
      <c r="H56" s="7">
        <v>5500</v>
      </c>
      <c r="I56" s="7">
        <v>1405.88</v>
      </c>
      <c r="J56" s="7">
        <v>137.16</v>
      </c>
      <c r="K56" s="7">
        <v>8400.98</v>
      </c>
      <c r="L56" s="5"/>
    </row>
    <row r="57" spans="1:12" x14ac:dyDescent="0.25">
      <c r="A57" s="5" t="s">
        <v>46</v>
      </c>
      <c r="B57" s="7">
        <v>6857.94</v>
      </c>
      <c r="C57" s="7">
        <v>960.11</v>
      </c>
      <c r="D57" s="7">
        <v>68.58</v>
      </c>
      <c r="E57" s="7">
        <v>1165.8499999999999</v>
      </c>
      <c r="F57" s="7">
        <v>52.05</v>
      </c>
      <c r="G57" s="7">
        <v>69950.87</v>
      </c>
      <c r="H57" s="7">
        <v>5500</v>
      </c>
      <c r="I57" s="7">
        <v>1405.88</v>
      </c>
      <c r="J57" s="7">
        <v>137.16</v>
      </c>
      <c r="K57" s="7">
        <v>8400.98</v>
      </c>
      <c r="L57" s="5"/>
    </row>
    <row r="58" spans="1:12" ht="18.75" x14ac:dyDescent="0.3">
      <c r="A58" s="5" t="s">
        <v>47</v>
      </c>
      <c r="B58" s="7">
        <v>82295.16</v>
      </c>
      <c r="C58" s="7">
        <v>11521.32</v>
      </c>
      <c r="D58" s="7">
        <v>822.96</v>
      </c>
      <c r="E58" s="7">
        <v>12390.17</v>
      </c>
      <c r="F58" s="7">
        <v>624.64</v>
      </c>
      <c r="G58" s="7">
        <v>69950.87</v>
      </c>
      <c r="H58" s="7">
        <v>66000</v>
      </c>
      <c r="I58" s="7">
        <v>16870.5</v>
      </c>
      <c r="J58" s="7">
        <v>1645.88</v>
      </c>
      <c r="K58" s="12">
        <v>100811.58</v>
      </c>
      <c r="L58" s="13" t="s">
        <v>50</v>
      </c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8.75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12">
        <v>8400.9650000000001</v>
      </c>
      <c r="L61" s="18" t="s">
        <v>52</v>
      </c>
    </row>
    <row r="64" spans="1:12" ht="15.75" x14ac:dyDescent="0.25">
      <c r="A64" s="98" t="s">
        <v>24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1:12" ht="15.75" x14ac:dyDescent="0.25">
      <c r="A65" s="5"/>
      <c r="B65" s="6" t="s">
        <v>25</v>
      </c>
      <c r="C65" s="6" t="s">
        <v>26</v>
      </c>
      <c r="D65" s="6" t="s">
        <v>27</v>
      </c>
      <c r="E65" s="6" t="s">
        <v>28</v>
      </c>
      <c r="F65" s="6" t="s">
        <v>29</v>
      </c>
      <c r="G65" s="6" t="s">
        <v>30</v>
      </c>
      <c r="H65" s="6" t="s">
        <v>31</v>
      </c>
      <c r="I65" s="6" t="s">
        <v>32</v>
      </c>
      <c r="J65" s="6" t="s">
        <v>33</v>
      </c>
      <c r="K65" s="6" t="s">
        <v>34</v>
      </c>
      <c r="L65" s="5"/>
    </row>
    <row r="66" spans="1:12" x14ac:dyDescent="0.25">
      <c r="A66" s="5" t="s">
        <v>35</v>
      </c>
      <c r="B66" s="7">
        <v>7447.1</v>
      </c>
      <c r="C66" s="7">
        <v>1042.5899999999999</v>
      </c>
      <c r="D66" s="7">
        <v>74.47</v>
      </c>
      <c r="E66" s="7">
        <v>949.51</v>
      </c>
      <c r="F66" s="7">
        <v>56.52</v>
      </c>
      <c r="G66" s="7">
        <v>6330.04</v>
      </c>
      <c r="H66" s="11">
        <v>6000</v>
      </c>
      <c r="I66" s="7">
        <v>1526.66</v>
      </c>
      <c r="J66" s="7">
        <v>148.94</v>
      </c>
      <c r="K66" s="7">
        <v>9122.7000000000007</v>
      </c>
      <c r="L66" s="5"/>
    </row>
    <row r="67" spans="1:12" x14ac:dyDescent="0.25">
      <c r="A67" s="5" t="s">
        <v>36</v>
      </c>
      <c r="B67" s="7">
        <v>7447.1</v>
      </c>
      <c r="C67" s="7">
        <v>1042.5899999999999</v>
      </c>
      <c r="D67" s="7">
        <v>74.47</v>
      </c>
      <c r="E67" s="7">
        <v>949.5</v>
      </c>
      <c r="F67" s="7">
        <v>56.52</v>
      </c>
      <c r="G67" s="7">
        <v>12660.08</v>
      </c>
      <c r="H67" s="7">
        <v>6000</v>
      </c>
      <c r="I67" s="7">
        <v>1526.66</v>
      </c>
      <c r="J67" s="7">
        <v>148.94</v>
      </c>
      <c r="K67" s="7">
        <v>9122.7000000000007</v>
      </c>
      <c r="L67" s="5"/>
    </row>
    <row r="68" spans="1:12" x14ac:dyDescent="0.25">
      <c r="A68" s="5" t="s">
        <v>37</v>
      </c>
      <c r="B68" s="7">
        <v>7447.11</v>
      </c>
      <c r="C68" s="7">
        <v>1042.5999999999999</v>
      </c>
      <c r="D68" s="7">
        <v>74.47</v>
      </c>
      <c r="E68" s="7">
        <v>949.51</v>
      </c>
      <c r="F68" s="7">
        <v>56.52</v>
      </c>
      <c r="G68" s="7">
        <v>18990.12</v>
      </c>
      <c r="H68" s="7">
        <v>6000</v>
      </c>
      <c r="I68" s="7">
        <v>1526.66</v>
      </c>
      <c r="J68" s="7">
        <v>148.94</v>
      </c>
      <c r="K68" s="7">
        <v>9122.7099999999991</v>
      </c>
      <c r="L68" s="5"/>
    </row>
    <row r="69" spans="1:12" x14ac:dyDescent="0.25">
      <c r="A69" s="5" t="s">
        <v>38</v>
      </c>
      <c r="B69" s="7">
        <v>7447.1</v>
      </c>
      <c r="C69" s="7">
        <v>1042.5899999999999</v>
      </c>
      <c r="D69" s="7">
        <v>74.47</v>
      </c>
      <c r="E69" s="7">
        <v>949.5</v>
      </c>
      <c r="F69" s="7">
        <v>56.52</v>
      </c>
      <c r="G69" s="7">
        <v>25320.16</v>
      </c>
      <c r="H69" s="7">
        <v>6000</v>
      </c>
      <c r="I69" s="7">
        <v>1526.66</v>
      </c>
      <c r="J69" s="7">
        <v>148.94</v>
      </c>
      <c r="K69" s="7">
        <v>9122.7000000000007</v>
      </c>
      <c r="L69" s="5"/>
    </row>
    <row r="70" spans="1:12" x14ac:dyDescent="0.25">
      <c r="A70" s="5" t="s">
        <v>39</v>
      </c>
      <c r="B70" s="7">
        <v>7447.11</v>
      </c>
      <c r="C70" s="7">
        <v>1042.5999999999999</v>
      </c>
      <c r="D70" s="7">
        <v>74.47</v>
      </c>
      <c r="E70" s="7">
        <v>949.51</v>
      </c>
      <c r="F70" s="7">
        <v>56.52</v>
      </c>
      <c r="G70" s="7">
        <v>31650.2</v>
      </c>
      <c r="H70" s="7">
        <v>6000</v>
      </c>
      <c r="I70" s="7">
        <v>1526.66</v>
      </c>
      <c r="J70" s="7">
        <v>148.94</v>
      </c>
      <c r="K70" s="7">
        <v>9122.7099999999991</v>
      </c>
      <c r="L70" s="5"/>
    </row>
    <row r="71" spans="1:12" x14ac:dyDescent="0.25">
      <c r="A71" s="5" t="s">
        <v>40</v>
      </c>
      <c r="B71" s="7">
        <v>7891.79</v>
      </c>
      <c r="C71" s="7">
        <v>1104.8499999999999</v>
      </c>
      <c r="D71" s="7">
        <v>78.92</v>
      </c>
      <c r="E71" s="7">
        <v>1324.11</v>
      </c>
      <c r="F71" s="7">
        <v>59.9</v>
      </c>
      <c r="G71" s="7">
        <v>38358.22</v>
      </c>
      <c r="H71" s="7">
        <v>6000</v>
      </c>
      <c r="I71" s="7">
        <v>1617.82</v>
      </c>
      <c r="J71" s="7">
        <v>157.84</v>
      </c>
      <c r="K71" s="7">
        <v>9667.44</v>
      </c>
      <c r="L71" s="5"/>
    </row>
    <row r="72" spans="1:12" x14ac:dyDescent="0.25">
      <c r="A72" s="5" t="s">
        <v>41</v>
      </c>
      <c r="B72" s="7">
        <v>7917.81</v>
      </c>
      <c r="C72" s="7">
        <v>1108.49</v>
      </c>
      <c r="D72" s="7">
        <v>79.180000000000007</v>
      </c>
      <c r="E72" s="7">
        <v>1346.03</v>
      </c>
      <c r="F72" s="7">
        <v>60.1</v>
      </c>
      <c r="G72" s="7">
        <v>45088.36</v>
      </c>
      <c r="H72" s="7">
        <v>6000</v>
      </c>
      <c r="I72" s="7">
        <v>1623.15</v>
      </c>
      <c r="J72" s="7">
        <v>158.36000000000001</v>
      </c>
      <c r="K72" s="7">
        <v>9699.32</v>
      </c>
      <c r="L72" s="5"/>
    </row>
    <row r="73" spans="1:12" x14ac:dyDescent="0.25">
      <c r="A73" s="5" t="s">
        <v>42</v>
      </c>
      <c r="B73" s="7">
        <v>7767.07</v>
      </c>
      <c r="C73" s="7">
        <v>1087.3900000000001</v>
      </c>
      <c r="D73" s="7">
        <v>77.67</v>
      </c>
      <c r="E73" s="7">
        <v>1320.4</v>
      </c>
      <c r="F73" s="7">
        <v>58.95</v>
      </c>
      <c r="G73" s="7">
        <v>51690.37</v>
      </c>
      <c r="H73" s="7">
        <v>6000</v>
      </c>
      <c r="I73" s="7">
        <v>1592.25</v>
      </c>
      <c r="J73" s="7">
        <v>155.34</v>
      </c>
      <c r="K73" s="7">
        <v>9514.66</v>
      </c>
      <c r="L73" s="5"/>
    </row>
    <row r="74" spans="1:12" x14ac:dyDescent="0.25">
      <c r="A74" s="5" t="s">
        <v>43</v>
      </c>
      <c r="B74" s="7">
        <v>7601.53</v>
      </c>
      <c r="C74" s="7">
        <v>1064.21</v>
      </c>
      <c r="D74" s="7">
        <v>76.02</v>
      </c>
      <c r="E74" s="7">
        <v>1292.26</v>
      </c>
      <c r="F74" s="7">
        <v>57.7</v>
      </c>
      <c r="G74" s="7">
        <v>58151.67</v>
      </c>
      <c r="H74" s="7">
        <v>6000</v>
      </c>
      <c r="I74" s="7">
        <v>1558.31</v>
      </c>
      <c r="J74" s="7">
        <v>152.03</v>
      </c>
      <c r="K74" s="7">
        <v>9311.8700000000008</v>
      </c>
      <c r="L74" s="5"/>
    </row>
    <row r="75" spans="1:12" x14ac:dyDescent="0.25">
      <c r="A75" s="5" t="s">
        <v>44</v>
      </c>
      <c r="B75" s="7">
        <v>7601.53</v>
      </c>
      <c r="C75" s="7">
        <v>1064.21</v>
      </c>
      <c r="D75" s="7">
        <v>76.02</v>
      </c>
      <c r="E75" s="7">
        <v>1292.26</v>
      </c>
      <c r="F75" s="7">
        <v>57.7</v>
      </c>
      <c r="G75" s="7">
        <v>64612.97</v>
      </c>
      <c r="H75" s="7">
        <v>6000</v>
      </c>
      <c r="I75" s="7">
        <v>1558.31</v>
      </c>
      <c r="J75" s="7">
        <v>152.03</v>
      </c>
      <c r="K75" s="7">
        <v>9311.8700000000008</v>
      </c>
      <c r="L75" s="5"/>
    </row>
    <row r="76" spans="1:12" x14ac:dyDescent="0.25">
      <c r="A76" s="5" t="s">
        <v>45</v>
      </c>
      <c r="B76" s="7">
        <v>7724.22</v>
      </c>
      <c r="C76" s="7">
        <v>1081.3900000000001</v>
      </c>
      <c r="D76" s="7">
        <v>77.239999999999995</v>
      </c>
      <c r="E76" s="7">
        <v>1395.62</v>
      </c>
      <c r="F76" s="7">
        <v>58.63</v>
      </c>
      <c r="G76" s="7">
        <v>71178.559999999998</v>
      </c>
      <c r="H76" s="7">
        <v>6000</v>
      </c>
      <c r="I76" s="7">
        <v>1583.47</v>
      </c>
      <c r="J76" s="7">
        <v>154.47999999999999</v>
      </c>
      <c r="K76" s="7">
        <v>9462.17</v>
      </c>
      <c r="L76" s="5"/>
    </row>
    <row r="77" spans="1:12" x14ac:dyDescent="0.25">
      <c r="A77" s="5" t="s">
        <v>46</v>
      </c>
      <c r="B77" s="7">
        <v>8339.4599999999991</v>
      </c>
      <c r="C77" s="7">
        <v>1167.52</v>
      </c>
      <c r="D77" s="7">
        <v>83.39</v>
      </c>
      <c r="E77" s="7">
        <v>1913.91</v>
      </c>
      <c r="F77" s="7">
        <v>63.3</v>
      </c>
      <c r="G77" s="7">
        <v>78267.100000000006</v>
      </c>
      <c r="H77" s="7">
        <v>6000</v>
      </c>
      <c r="I77" s="7">
        <v>1709.59</v>
      </c>
      <c r="J77" s="7">
        <v>166.79</v>
      </c>
      <c r="K77" s="7">
        <v>10215.84</v>
      </c>
      <c r="L77" s="5"/>
    </row>
    <row r="78" spans="1:12" ht="18.75" x14ac:dyDescent="0.3">
      <c r="A78" s="5" t="s">
        <v>47</v>
      </c>
      <c r="B78" s="7">
        <v>92078.93</v>
      </c>
      <c r="C78" s="7">
        <v>12891.03</v>
      </c>
      <c r="D78" s="7">
        <v>920.79</v>
      </c>
      <c r="E78" s="7">
        <v>14632.12</v>
      </c>
      <c r="F78" s="7">
        <v>698.88</v>
      </c>
      <c r="G78" s="7">
        <v>78267.100000000006</v>
      </c>
      <c r="H78" s="7">
        <v>72000</v>
      </c>
      <c r="I78" s="7">
        <v>18876.2</v>
      </c>
      <c r="J78" s="7">
        <v>1841.57</v>
      </c>
      <c r="K78" s="12">
        <v>112796.69</v>
      </c>
      <c r="L78" s="13" t="s">
        <v>50</v>
      </c>
    </row>
    <row r="80" spans="1:12" x14ac:dyDescent="0.25">
      <c r="L80" s="5"/>
    </row>
    <row r="81" spans="1:12" ht="18.75" x14ac:dyDescent="0.3">
      <c r="K81" s="12">
        <f>K78/12</f>
        <v>9399.7241666666669</v>
      </c>
      <c r="L81" s="18" t="s">
        <v>52</v>
      </c>
    </row>
    <row r="84" spans="1:12" ht="15.75" x14ac:dyDescent="0.25">
      <c r="A84" s="98" t="s">
        <v>24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1:12" ht="15.75" x14ac:dyDescent="0.25">
      <c r="A85" s="13"/>
      <c r="B85" s="14" t="s">
        <v>25</v>
      </c>
      <c r="C85" s="14" t="s">
        <v>26</v>
      </c>
      <c r="D85" s="14" t="s">
        <v>27</v>
      </c>
      <c r="E85" s="14" t="s">
        <v>28</v>
      </c>
      <c r="F85" s="14" t="s">
        <v>29</v>
      </c>
      <c r="G85" s="14" t="s">
        <v>30</v>
      </c>
      <c r="H85" s="14" t="s">
        <v>31</v>
      </c>
      <c r="I85" s="14" t="s">
        <v>32</v>
      </c>
      <c r="J85" s="14" t="s">
        <v>33</v>
      </c>
      <c r="K85" s="14" t="s">
        <v>34</v>
      </c>
      <c r="L85" s="13"/>
    </row>
    <row r="86" spans="1:12" x14ac:dyDescent="0.25">
      <c r="A86" s="13" t="s">
        <v>35</v>
      </c>
      <c r="B86" s="15">
        <v>8146.49</v>
      </c>
      <c r="C86" s="15">
        <v>1140.51</v>
      </c>
      <c r="D86" s="15">
        <v>81.459999999999994</v>
      </c>
      <c r="E86" s="15">
        <v>1038.68</v>
      </c>
      <c r="F86" s="15">
        <v>61.83</v>
      </c>
      <c r="G86" s="15">
        <v>6924.52</v>
      </c>
      <c r="H86" s="11">
        <v>6500</v>
      </c>
      <c r="I86" s="15">
        <v>1670.03</v>
      </c>
      <c r="J86" s="15">
        <v>162.93</v>
      </c>
      <c r="K86" s="15">
        <v>9979.4500000000007</v>
      </c>
      <c r="L86" s="13"/>
    </row>
    <row r="87" spans="1:12" x14ac:dyDescent="0.25">
      <c r="A87" s="13" t="s">
        <v>36</v>
      </c>
      <c r="B87" s="15">
        <v>8146.49</v>
      </c>
      <c r="C87" s="15">
        <v>1140.51</v>
      </c>
      <c r="D87" s="15">
        <v>81.459999999999994</v>
      </c>
      <c r="E87" s="15">
        <v>1038.68</v>
      </c>
      <c r="F87" s="15">
        <v>61.83</v>
      </c>
      <c r="G87" s="15">
        <v>13849.04</v>
      </c>
      <c r="H87" s="15">
        <v>6500</v>
      </c>
      <c r="I87" s="15">
        <v>1670.03</v>
      </c>
      <c r="J87" s="15">
        <v>162.93</v>
      </c>
      <c r="K87" s="15">
        <v>9979.4500000000007</v>
      </c>
      <c r="L87" s="13"/>
    </row>
    <row r="88" spans="1:12" x14ac:dyDescent="0.25">
      <c r="A88" s="13" t="s">
        <v>37</v>
      </c>
      <c r="B88" s="15">
        <v>8146.49</v>
      </c>
      <c r="C88" s="15">
        <v>1140.51</v>
      </c>
      <c r="D88" s="15">
        <v>81.459999999999994</v>
      </c>
      <c r="E88" s="15">
        <v>1038.67</v>
      </c>
      <c r="F88" s="15">
        <v>61.83</v>
      </c>
      <c r="G88" s="15">
        <v>20773.560000000001</v>
      </c>
      <c r="H88" s="15">
        <v>6500</v>
      </c>
      <c r="I88" s="15">
        <v>1670.03</v>
      </c>
      <c r="J88" s="15">
        <v>162.93</v>
      </c>
      <c r="K88" s="15">
        <v>9979.4500000000007</v>
      </c>
      <c r="L88" s="13"/>
    </row>
    <row r="89" spans="1:12" x14ac:dyDescent="0.25">
      <c r="A89" s="13" t="s">
        <v>38</v>
      </c>
      <c r="B89" s="15">
        <v>8146.5</v>
      </c>
      <c r="C89" s="15">
        <v>1140.51</v>
      </c>
      <c r="D89" s="15">
        <v>81.459999999999994</v>
      </c>
      <c r="E89" s="15">
        <v>1038.68</v>
      </c>
      <c r="F89" s="15">
        <v>61.83</v>
      </c>
      <c r="G89" s="15">
        <v>27698.09</v>
      </c>
      <c r="H89" s="15">
        <v>6500</v>
      </c>
      <c r="I89" s="15">
        <v>1670.03</v>
      </c>
      <c r="J89" s="15">
        <v>162.93</v>
      </c>
      <c r="K89" s="15">
        <v>9979.4599999999991</v>
      </c>
      <c r="L89" s="13"/>
    </row>
    <row r="90" spans="1:12" x14ac:dyDescent="0.25">
      <c r="A90" s="13" t="s">
        <v>39</v>
      </c>
      <c r="B90" s="15">
        <v>8341.51</v>
      </c>
      <c r="C90" s="15">
        <v>1167.81</v>
      </c>
      <c r="D90" s="15">
        <v>83.42</v>
      </c>
      <c r="E90" s="15">
        <v>1202.96</v>
      </c>
      <c r="F90" s="15">
        <v>63.31</v>
      </c>
      <c r="G90" s="15">
        <v>34788.370000000003</v>
      </c>
      <c r="H90" s="15">
        <v>6500</v>
      </c>
      <c r="I90" s="15">
        <v>1710.01</v>
      </c>
      <c r="J90" s="15">
        <v>166.83</v>
      </c>
      <c r="K90" s="15">
        <v>10218.35</v>
      </c>
      <c r="L90" s="13"/>
    </row>
    <row r="91" spans="1:12" x14ac:dyDescent="0.25">
      <c r="A91" s="13" t="s">
        <v>40</v>
      </c>
      <c r="B91" s="15">
        <v>8661.41</v>
      </c>
      <c r="C91" s="15">
        <v>1212.5999999999999</v>
      </c>
      <c r="D91" s="15">
        <v>86.61</v>
      </c>
      <c r="E91" s="15">
        <v>1472.44</v>
      </c>
      <c r="F91" s="15">
        <v>65.739999999999995</v>
      </c>
      <c r="G91" s="15">
        <v>42150.57</v>
      </c>
      <c r="H91" s="15">
        <v>6500</v>
      </c>
      <c r="I91" s="15">
        <v>1775.59</v>
      </c>
      <c r="J91" s="15">
        <v>173.23</v>
      </c>
      <c r="K91" s="15">
        <v>10610.23</v>
      </c>
      <c r="L91" s="13"/>
    </row>
    <row r="92" spans="1:12" x14ac:dyDescent="0.25">
      <c r="A92" s="13" t="s">
        <v>41</v>
      </c>
      <c r="B92" s="15">
        <v>8661.41</v>
      </c>
      <c r="C92" s="15">
        <v>1212.5999999999999</v>
      </c>
      <c r="D92" s="15">
        <v>86.61</v>
      </c>
      <c r="E92" s="15">
        <v>1472.44</v>
      </c>
      <c r="F92" s="15">
        <v>65.739999999999995</v>
      </c>
      <c r="G92" s="15">
        <v>49512.77</v>
      </c>
      <c r="H92" s="15">
        <v>6500</v>
      </c>
      <c r="I92" s="15">
        <v>1775.59</v>
      </c>
      <c r="J92" s="15">
        <v>173.23</v>
      </c>
      <c r="K92" s="15">
        <v>10610.23</v>
      </c>
      <c r="L92" s="13"/>
    </row>
    <row r="93" spans="1:12" x14ac:dyDescent="0.25">
      <c r="A93" s="13" t="s">
        <v>42</v>
      </c>
      <c r="B93" s="15">
        <v>8510.66</v>
      </c>
      <c r="C93" s="15">
        <v>1191.49</v>
      </c>
      <c r="D93" s="15">
        <v>85.11</v>
      </c>
      <c r="E93" s="15">
        <v>1446.82</v>
      </c>
      <c r="F93" s="15">
        <v>64.599999999999994</v>
      </c>
      <c r="G93" s="15">
        <v>56746.83</v>
      </c>
      <c r="H93" s="15">
        <v>6500</v>
      </c>
      <c r="I93" s="15">
        <v>1744.69</v>
      </c>
      <c r="J93" s="15">
        <v>170.21</v>
      </c>
      <c r="K93" s="15">
        <v>10425.56</v>
      </c>
      <c r="L93" s="13"/>
    </row>
    <row r="94" spans="1:12" x14ac:dyDescent="0.25">
      <c r="A94" s="13" t="s">
        <v>43</v>
      </c>
      <c r="B94" s="15">
        <v>8345.11</v>
      </c>
      <c r="C94" s="15">
        <v>1168.32</v>
      </c>
      <c r="D94" s="15">
        <v>83.45</v>
      </c>
      <c r="E94" s="15">
        <v>1418.66</v>
      </c>
      <c r="F94" s="15">
        <v>63.34</v>
      </c>
      <c r="G94" s="15">
        <v>63840.17</v>
      </c>
      <c r="H94" s="15">
        <v>6500</v>
      </c>
      <c r="I94" s="15">
        <v>1710.75</v>
      </c>
      <c r="J94" s="15">
        <v>166.9</v>
      </c>
      <c r="K94" s="15">
        <v>10222.76</v>
      </c>
      <c r="L94" s="13"/>
    </row>
    <row r="95" spans="1:12" x14ac:dyDescent="0.25">
      <c r="A95" s="13" t="s">
        <v>44</v>
      </c>
      <c r="B95" s="15">
        <v>8451.74</v>
      </c>
      <c r="C95" s="15">
        <v>1183.24</v>
      </c>
      <c r="D95" s="15">
        <v>84.52</v>
      </c>
      <c r="E95" s="15">
        <v>1508.49</v>
      </c>
      <c r="F95" s="15">
        <v>64.150000000000006</v>
      </c>
      <c r="G95" s="15">
        <v>71024.149999999994</v>
      </c>
      <c r="H95" s="15">
        <v>6500</v>
      </c>
      <c r="I95" s="15">
        <v>1732.61</v>
      </c>
      <c r="J95" s="15">
        <v>169.03</v>
      </c>
      <c r="K95" s="15">
        <v>10353.379999999999</v>
      </c>
      <c r="L95" s="13"/>
    </row>
    <row r="96" spans="1:12" x14ac:dyDescent="0.25">
      <c r="A96" s="13" t="s">
        <v>45</v>
      </c>
      <c r="B96" s="15">
        <v>9155.25</v>
      </c>
      <c r="C96" s="15">
        <v>1281.74</v>
      </c>
      <c r="D96" s="15">
        <v>91.55</v>
      </c>
      <c r="E96" s="15">
        <v>2101.13</v>
      </c>
      <c r="F96" s="15">
        <v>69.489999999999995</v>
      </c>
      <c r="G96" s="15">
        <v>78806.11</v>
      </c>
      <c r="H96" s="15">
        <v>6500</v>
      </c>
      <c r="I96" s="15">
        <v>1876.83</v>
      </c>
      <c r="J96" s="15">
        <v>183.1</v>
      </c>
      <c r="K96" s="15">
        <v>11215.18</v>
      </c>
      <c r="L96" s="13"/>
    </row>
    <row r="97" spans="1:12" x14ac:dyDescent="0.25">
      <c r="A97" s="13" t="s">
        <v>46</v>
      </c>
      <c r="B97" s="15">
        <v>9155.25</v>
      </c>
      <c r="C97" s="15">
        <v>1281.74</v>
      </c>
      <c r="D97" s="15">
        <v>91.55</v>
      </c>
      <c r="E97" s="15">
        <v>2101.13</v>
      </c>
      <c r="F97" s="15">
        <v>69.489999999999995</v>
      </c>
      <c r="G97" s="15">
        <v>86588.07</v>
      </c>
      <c r="H97" s="15">
        <v>6500</v>
      </c>
      <c r="I97" s="15">
        <v>1876.83</v>
      </c>
      <c r="J97" s="15">
        <v>183.1</v>
      </c>
      <c r="K97" s="15">
        <v>11215.18</v>
      </c>
      <c r="L97" s="13"/>
    </row>
    <row r="98" spans="1:12" ht="18.75" x14ac:dyDescent="0.3">
      <c r="A98" s="13" t="s">
        <v>47</v>
      </c>
      <c r="B98" s="15">
        <v>101868.31</v>
      </c>
      <c r="C98" s="15">
        <v>14261.58</v>
      </c>
      <c r="D98" s="15">
        <v>1018.66</v>
      </c>
      <c r="E98" s="15">
        <v>16878.78</v>
      </c>
      <c r="F98" s="15">
        <v>773.18</v>
      </c>
      <c r="G98" s="15">
        <v>86588.07</v>
      </c>
      <c r="H98" s="15">
        <v>78000</v>
      </c>
      <c r="I98" s="15">
        <v>20883.02</v>
      </c>
      <c r="J98" s="15">
        <v>2037.35</v>
      </c>
      <c r="K98" s="12">
        <v>124788.68</v>
      </c>
      <c r="L98" s="13" t="s">
        <v>50</v>
      </c>
    </row>
    <row r="100" spans="1:12" ht="18.75" x14ac:dyDescent="0.3">
      <c r="K100" s="12">
        <f>K98/12</f>
        <v>10399.056666666665</v>
      </c>
      <c r="L100" s="18" t="s">
        <v>52</v>
      </c>
    </row>
    <row r="103" spans="1:12" ht="15.75" x14ac:dyDescent="0.25">
      <c r="A103" s="100" t="s">
        <v>24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1:12" ht="15.75" x14ac:dyDescent="0.25">
      <c r="A104" s="16"/>
      <c r="B104" s="4" t="s">
        <v>25</v>
      </c>
      <c r="C104" s="4" t="s">
        <v>26</v>
      </c>
      <c r="D104" s="4" t="s">
        <v>27</v>
      </c>
      <c r="E104" s="4" t="s">
        <v>28</v>
      </c>
      <c r="F104" s="4" t="s">
        <v>29</v>
      </c>
      <c r="G104" s="4" t="s">
        <v>30</v>
      </c>
      <c r="H104" s="4" t="s">
        <v>31</v>
      </c>
      <c r="I104" s="4" t="s">
        <v>32</v>
      </c>
      <c r="J104" s="4" t="s">
        <v>33</v>
      </c>
      <c r="K104" s="4" t="s">
        <v>34</v>
      </c>
      <c r="L104" s="16"/>
    </row>
    <row r="105" spans="1:12" x14ac:dyDescent="0.25">
      <c r="A105" s="16" t="s">
        <v>35</v>
      </c>
      <c r="B105" s="16">
        <v>8845.8799999999992</v>
      </c>
      <c r="C105" s="16">
        <v>1238.42</v>
      </c>
      <c r="D105" s="16">
        <v>88.46</v>
      </c>
      <c r="E105" s="16">
        <v>1127.8499999999999</v>
      </c>
      <c r="F105" s="16">
        <v>67.14</v>
      </c>
      <c r="G105" s="16">
        <v>7519</v>
      </c>
      <c r="H105" s="17">
        <v>7000</v>
      </c>
      <c r="I105" s="16">
        <v>1813.41</v>
      </c>
      <c r="J105" s="16">
        <v>176.92</v>
      </c>
      <c r="K105" s="16">
        <v>10836.2</v>
      </c>
      <c r="L105" s="16"/>
    </row>
    <row r="106" spans="1:12" x14ac:dyDescent="0.25">
      <c r="A106" s="16" t="s">
        <v>36</v>
      </c>
      <c r="B106" s="16">
        <v>8845.8799999999992</v>
      </c>
      <c r="C106" s="16">
        <v>1238.42</v>
      </c>
      <c r="D106" s="16">
        <v>88.46</v>
      </c>
      <c r="E106" s="16">
        <v>1127.8499999999999</v>
      </c>
      <c r="F106" s="16">
        <v>67.14</v>
      </c>
      <c r="G106" s="16">
        <v>15038</v>
      </c>
      <c r="H106" s="16">
        <v>7000</v>
      </c>
      <c r="I106" s="16">
        <v>1813.41</v>
      </c>
      <c r="J106" s="16">
        <v>176.92</v>
      </c>
      <c r="K106" s="16">
        <v>10836.2</v>
      </c>
      <c r="L106" s="16"/>
    </row>
    <row r="107" spans="1:12" x14ac:dyDescent="0.25">
      <c r="A107" s="16" t="s">
        <v>37</v>
      </c>
      <c r="B107" s="16">
        <v>8845.8799999999992</v>
      </c>
      <c r="C107" s="16">
        <v>1238.42</v>
      </c>
      <c r="D107" s="16">
        <v>88.46</v>
      </c>
      <c r="E107" s="16">
        <v>1127.8499999999999</v>
      </c>
      <c r="F107" s="16">
        <v>67.14</v>
      </c>
      <c r="G107" s="16">
        <v>22557</v>
      </c>
      <c r="H107" s="16">
        <v>7000</v>
      </c>
      <c r="I107" s="16">
        <v>1813.41</v>
      </c>
      <c r="J107" s="16">
        <v>176.92</v>
      </c>
      <c r="K107" s="16">
        <v>10836.2</v>
      </c>
      <c r="L107" s="16"/>
    </row>
    <row r="108" spans="1:12" x14ac:dyDescent="0.25">
      <c r="A108" s="16" t="s">
        <v>38</v>
      </c>
      <c r="B108" s="16">
        <v>8845.8799999999992</v>
      </c>
      <c r="C108" s="16">
        <v>1238.42</v>
      </c>
      <c r="D108" s="16">
        <v>88.46</v>
      </c>
      <c r="E108" s="16">
        <v>1127.8499999999999</v>
      </c>
      <c r="F108" s="16">
        <v>67.14</v>
      </c>
      <c r="G108" s="16">
        <v>30076</v>
      </c>
      <c r="H108" s="16">
        <v>7000</v>
      </c>
      <c r="I108" s="16">
        <v>1813.41</v>
      </c>
      <c r="J108" s="16">
        <v>176.92</v>
      </c>
      <c r="K108" s="16">
        <v>10836.2</v>
      </c>
      <c r="L108" s="16"/>
    </row>
    <row r="109" spans="1:12" x14ac:dyDescent="0.25">
      <c r="A109" s="16" t="s">
        <v>39</v>
      </c>
      <c r="B109" s="16">
        <v>9261.92</v>
      </c>
      <c r="C109" s="16">
        <v>1296.67</v>
      </c>
      <c r="D109" s="16">
        <v>92.62</v>
      </c>
      <c r="E109" s="16">
        <v>1478.33</v>
      </c>
      <c r="F109" s="16">
        <v>70.3</v>
      </c>
      <c r="G109" s="16">
        <v>37948.629999999997</v>
      </c>
      <c r="H109" s="16">
        <v>7000</v>
      </c>
      <c r="I109" s="16">
        <v>1898.69</v>
      </c>
      <c r="J109" s="16">
        <v>185.24</v>
      </c>
      <c r="K109" s="16">
        <v>11345.85</v>
      </c>
      <c r="L109" s="16"/>
    </row>
    <row r="110" spans="1:12" x14ac:dyDescent="0.25">
      <c r="A110" s="16" t="s">
        <v>40</v>
      </c>
      <c r="B110" s="16">
        <v>9404.99</v>
      </c>
      <c r="C110" s="16">
        <v>1316.7</v>
      </c>
      <c r="D110" s="16">
        <v>94.05</v>
      </c>
      <c r="E110" s="16">
        <v>1598.84</v>
      </c>
      <c r="F110" s="16">
        <v>71.38</v>
      </c>
      <c r="G110" s="16">
        <v>45942.87</v>
      </c>
      <c r="H110" s="16">
        <v>7000</v>
      </c>
      <c r="I110" s="16">
        <v>1928.02</v>
      </c>
      <c r="J110" s="16">
        <v>188.1</v>
      </c>
      <c r="K110" s="16">
        <v>11521.11</v>
      </c>
      <c r="L110" s="16"/>
    </row>
    <row r="111" spans="1:12" x14ac:dyDescent="0.25">
      <c r="A111" s="16" t="s">
        <v>41</v>
      </c>
      <c r="B111" s="16">
        <v>9405</v>
      </c>
      <c r="C111" s="16">
        <v>1316.7</v>
      </c>
      <c r="D111" s="16">
        <v>94.05</v>
      </c>
      <c r="E111" s="16">
        <v>1598.85</v>
      </c>
      <c r="F111" s="16">
        <v>71.38</v>
      </c>
      <c r="G111" s="16">
        <v>53937.120000000003</v>
      </c>
      <c r="H111" s="16">
        <v>7000</v>
      </c>
      <c r="I111" s="16">
        <v>1928.02</v>
      </c>
      <c r="J111" s="16">
        <v>188.1</v>
      </c>
      <c r="K111" s="16">
        <v>11521.13</v>
      </c>
      <c r="L111" s="16"/>
    </row>
    <row r="112" spans="1:12" x14ac:dyDescent="0.25">
      <c r="A112" s="16" t="s">
        <v>42</v>
      </c>
      <c r="B112" s="16">
        <v>9254.25</v>
      </c>
      <c r="C112" s="16">
        <v>1295.5999999999999</v>
      </c>
      <c r="D112" s="16">
        <v>92.54</v>
      </c>
      <c r="E112" s="16">
        <v>1573.23</v>
      </c>
      <c r="F112" s="16">
        <v>70.239999999999995</v>
      </c>
      <c r="G112" s="16">
        <v>61803.23</v>
      </c>
      <c r="H112" s="16">
        <v>7000</v>
      </c>
      <c r="I112" s="16">
        <v>1897.12</v>
      </c>
      <c r="J112" s="16">
        <v>185.08</v>
      </c>
      <c r="K112" s="16">
        <v>11336.46</v>
      </c>
      <c r="L112" s="16"/>
    </row>
    <row r="113" spans="1:12" x14ac:dyDescent="0.25">
      <c r="A113" s="16" t="s">
        <v>43</v>
      </c>
      <c r="B113" s="16">
        <v>9088.7000000000007</v>
      </c>
      <c r="C113" s="16">
        <v>1272.42</v>
      </c>
      <c r="D113" s="16">
        <v>90.89</v>
      </c>
      <c r="E113" s="16">
        <v>1545.08</v>
      </c>
      <c r="F113" s="16">
        <v>68.98</v>
      </c>
      <c r="G113" s="16">
        <v>69528.62</v>
      </c>
      <c r="H113" s="16">
        <v>7000</v>
      </c>
      <c r="I113" s="16">
        <v>1863.18</v>
      </c>
      <c r="J113" s="16">
        <v>181.77</v>
      </c>
      <c r="K113" s="16">
        <v>11133.66</v>
      </c>
      <c r="L113" s="16"/>
    </row>
    <row r="114" spans="1:12" x14ac:dyDescent="0.25">
      <c r="A114" s="16" t="s">
        <v>44</v>
      </c>
      <c r="B114" s="16">
        <v>9917.19</v>
      </c>
      <c r="C114" s="16">
        <v>1388.41</v>
      </c>
      <c r="D114" s="16">
        <v>99.17</v>
      </c>
      <c r="E114" s="16">
        <v>2243</v>
      </c>
      <c r="F114" s="16">
        <v>75.27</v>
      </c>
      <c r="G114" s="16">
        <v>77958.23</v>
      </c>
      <c r="H114" s="16">
        <v>7000</v>
      </c>
      <c r="I114" s="16">
        <v>2033.02</v>
      </c>
      <c r="J114" s="16">
        <v>198.34</v>
      </c>
      <c r="K114" s="16">
        <v>12148.56</v>
      </c>
      <c r="L114" s="16"/>
    </row>
    <row r="115" spans="1:12" x14ac:dyDescent="0.25">
      <c r="A115" s="16" t="s">
        <v>45</v>
      </c>
      <c r="B115" s="16">
        <v>9971.02</v>
      </c>
      <c r="C115" s="16">
        <v>1395.94</v>
      </c>
      <c r="D115" s="16">
        <v>99.71</v>
      </c>
      <c r="E115" s="16">
        <v>2288.35</v>
      </c>
      <c r="F115" s="16">
        <v>75.680000000000007</v>
      </c>
      <c r="G115" s="16">
        <v>86433.600000000006</v>
      </c>
      <c r="H115" s="16">
        <v>7000</v>
      </c>
      <c r="I115" s="16">
        <v>2044.06</v>
      </c>
      <c r="J115" s="16">
        <v>199.42</v>
      </c>
      <c r="K115" s="16">
        <v>12214.5</v>
      </c>
      <c r="L115" s="16"/>
    </row>
    <row r="116" spans="1:12" x14ac:dyDescent="0.25">
      <c r="A116" s="16" t="s">
        <v>46</v>
      </c>
      <c r="B116" s="16">
        <v>9971.02</v>
      </c>
      <c r="C116" s="16">
        <v>1395.94</v>
      </c>
      <c r="D116" s="16">
        <v>99.71</v>
      </c>
      <c r="E116" s="16">
        <v>2288.35</v>
      </c>
      <c r="F116" s="16">
        <v>75.680000000000007</v>
      </c>
      <c r="G116" s="16">
        <v>94908.97</v>
      </c>
      <c r="H116" s="16">
        <v>7000</v>
      </c>
      <c r="I116" s="16">
        <v>2044.06</v>
      </c>
      <c r="J116" s="16">
        <v>199.42</v>
      </c>
      <c r="K116" s="16">
        <v>12214.5</v>
      </c>
      <c r="L116" s="16"/>
    </row>
    <row r="117" spans="1:12" ht="18.75" x14ac:dyDescent="0.3">
      <c r="A117" s="16" t="s">
        <v>47</v>
      </c>
      <c r="B117" s="16">
        <v>111657.61</v>
      </c>
      <c r="C117" s="16">
        <v>15632.06</v>
      </c>
      <c r="D117" s="16">
        <v>1116.58</v>
      </c>
      <c r="E117" s="16">
        <v>19125.43</v>
      </c>
      <c r="F117" s="16">
        <v>847.47</v>
      </c>
      <c r="G117" s="16">
        <v>94908.97</v>
      </c>
      <c r="H117" s="16">
        <v>84000</v>
      </c>
      <c r="I117" s="16">
        <v>22889.81</v>
      </c>
      <c r="J117" s="16">
        <v>2233.15</v>
      </c>
      <c r="K117" s="12">
        <v>136780.56</v>
      </c>
      <c r="L117" s="13" t="s">
        <v>50</v>
      </c>
    </row>
    <row r="118" spans="1:12" x14ac:dyDescent="0.25">
      <c r="B118"/>
      <c r="C118"/>
      <c r="D118"/>
      <c r="E118"/>
      <c r="F118"/>
      <c r="G118"/>
      <c r="H118"/>
      <c r="I118"/>
      <c r="J118"/>
      <c r="K118"/>
    </row>
    <row r="119" spans="1:12" ht="18.75" x14ac:dyDescent="0.3">
      <c r="K119" s="12">
        <f>K117/12</f>
        <v>11398.38</v>
      </c>
      <c r="L119" s="13" t="s">
        <v>52</v>
      </c>
    </row>
    <row r="121" spans="1:12" ht="15.75" x14ac:dyDescent="0.25">
      <c r="A121" s="94" t="s">
        <v>24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1:12" ht="15.75" x14ac:dyDescent="0.25">
      <c r="B122" s="33" t="s">
        <v>25</v>
      </c>
      <c r="C122" s="33" t="s">
        <v>26</v>
      </c>
      <c r="D122" s="33" t="s">
        <v>27</v>
      </c>
      <c r="E122" s="33" t="s">
        <v>28</v>
      </c>
      <c r="F122" s="33" t="s">
        <v>29</v>
      </c>
      <c r="G122" s="33" t="s">
        <v>30</v>
      </c>
      <c r="H122" s="33" t="s">
        <v>31</v>
      </c>
      <c r="I122" s="33" t="s">
        <v>32</v>
      </c>
      <c r="J122" s="33" t="s">
        <v>33</v>
      </c>
      <c r="K122" s="33" t="s">
        <v>34</v>
      </c>
    </row>
    <row r="123" spans="1:12" x14ac:dyDescent="0.25">
      <c r="A123" t="s">
        <v>35</v>
      </c>
      <c r="B123" s="19">
        <v>10244.66</v>
      </c>
      <c r="C123" s="19">
        <v>1434.25</v>
      </c>
      <c r="D123" s="19">
        <v>102.45</v>
      </c>
      <c r="E123" s="19">
        <v>1306.19</v>
      </c>
      <c r="F123" s="19">
        <v>77.760000000000005</v>
      </c>
      <c r="G123" s="19">
        <v>8707.9599999999991</v>
      </c>
      <c r="H123" s="17">
        <v>8000</v>
      </c>
      <c r="I123" s="19">
        <v>1587.92</v>
      </c>
      <c r="J123" s="19">
        <v>204.89</v>
      </c>
      <c r="K123" s="19">
        <v>12037.48</v>
      </c>
    </row>
    <row r="124" spans="1:12" x14ac:dyDescent="0.25">
      <c r="A124" t="s">
        <v>36</v>
      </c>
      <c r="B124" s="19">
        <v>10244.66</v>
      </c>
      <c r="C124" s="19">
        <v>1434.25</v>
      </c>
      <c r="D124" s="19">
        <v>102.45</v>
      </c>
      <c r="E124" s="19">
        <v>1306.2</v>
      </c>
      <c r="F124" s="19">
        <v>77.760000000000005</v>
      </c>
      <c r="G124" s="19">
        <v>17415.919999999998</v>
      </c>
      <c r="H124" s="19">
        <v>8000</v>
      </c>
      <c r="I124" s="19">
        <v>1587.92</v>
      </c>
      <c r="J124" s="19">
        <v>204.89</v>
      </c>
      <c r="K124" s="19">
        <v>12037.48</v>
      </c>
    </row>
    <row r="125" spans="1:12" x14ac:dyDescent="0.25">
      <c r="A125" t="s">
        <v>37</v>
      </c>
      <c r="B125" s="19">
        <v>10244.66</v>
      </c>
      <c r="C125" s="19">
        <v>1434.25</v>
      </c>
      <c r="D125" s="19">
        <v>102.45</v>
      </c>
      <c r="E125" s="19">
        <v>1306.19</v>
      </c>
      <c r="F125" s="19">
        <v>77.760000000000005</v>
      </c>
      <c r="G125" s="19">
        <v>26123.88</v>
      </c>
      <c r="H125" s="19">
        <v>8000</v>
      </c>
      <c r="I125" s="19">
        <v>1587.92</v>
      </c>
      <c r="J125" s="19">
        <v>204.89</v>
      </c>
      <c r="K125" s="19">
        <v>12037.48</v>
      </c>
    </row>
    <row r="126" spans="1:12" x14ac:dyDescent="0.25">
      <c r="A126" t="s">
        <v>38</v>
      </c>
      <c r="B126" s="19">
        <v>10455.24</v>
      </c>
      <c r="C126" s="19">
        <v>1463.73</v>
      </c>
      <c r="D126" s="19">
        <v>104.55</v>
      </c>
      <c r="E126" s="19">
        <v>1483.59</v>
      </c>
      <c r="F126" s="19">
        <v>79.36</v>
      </c>
      <c r="G126" s="19">
        <v>35010.83</v>
      </c>
      <c r="H126" s="19">
        <v>8000</v>
      </c>
      <c r="I126" s="19">
        <v>1620.56</v>
      </c>
      <c r="J126" s="19">
        <v>209.1</v>
      </c>
      <c r="K126" s="19">
        <v>12284.91</v>
      </c>
    </row>
    <row r="127" spans="1:12" x14ac:dyDescent="0.25">
      <c r="A127" t="s">
        <v>39</v>
      </c>
      <c r="B127" s="19">
        <v>10892.17</v>
      </c>
      <c r="C127" s="19">
        <v>1524.9</v>
      </c>
      <c r="D127" s="19">
        <v>108.92</v>
      </c>
      <c r="E127" s="19">
        <v>1851.66</v>
      </c>
      <c r="F127" s="19">
        <v>82.67</v>
      </c>
      <c r="G127" s="19">
        <v>44269.17</v>
      </c>
      <c r="H127" s="19">
        <v>8000</v>
      </c>
      <c r="I127" s="19">
        <v>1688.29</v>
      </c>
      <c r="J127" s="19">
        <v>217.84</v>
      </c>
      <c r="K127" s="19">
        <v>12798.3</v>
      </c>
    </row>
    <row r="128" spans="1:12" x14ac:dyDescent="0.25">
      <c r="A128" t="s">
        <v>40</v>
      </c>
      <c r="B128" s="19">
        <v>10892.19</v>
      </c>
      <c r="C128" s="19">
        <v>1524.91</v>
      </c>
      <c r="D128" s="19">
        <v>108.92</v>
      </c>
      <c r="E128" s="19">
        <v>1851.68</v>
      </c>
      <c r="F128" s="19">
        <v>82.67</v>
      </c>
      <c r="G128" s="19">
        <v>53527.53</v>
      </c>
      <c r="H128" s="19">
        <v>8000</v>
      </c>
      <c r="I128" s="19">
        <v>1688.29</v>
      </c>
      <c r="J128" s="19">
        <v>217.84</v>
      </c>
      <c r="K128" s="19">
        <v>12798.32</v>
      </c>
    </row>
    <row r="129" spans="1:12" x14ac:dyDescent="0.25">
      <c r="A129" t="s">
        <v>41</v>
      </c>
      <c r="B129" s="19">
        <v>10892.17</v>
      </c>
      <c r="C129" s="19">
        <v>1524.9</v>
      </c>
      <c r="D129" s="19">
        <v>108.92</v>
      </c>
      <c r="E129" s="19">
        <v>1851.66</v>
      </c>
      <c r="F129" s="19">
        <v>82.67</v>
      </c>
      <c r="G129" s="19">
        <v>62785.87</v>
      </c>
      <c r="H129" s="19">
        <v>8000</v>
      </c>
      <c r="I129" s="19">
        <v>1688.29</v>
      </c>
      <c r="J129" s="19">
        <v>217.84</v>
      </c>
      <c r="K129" s="19">
        <v>12798.3</v>
      </c>
    </row>
    <row r="130" spans="1:12" x14ac:dyDescent="0.25">
      <c r="A130" t="s">
        <v>42</v>
      </c>
      <c r="B130" s="19">
        <v>10960.28</v>
      </c>
      <c r="C130" s="19">
        <v>1534.44</v>
      </c>
      <c r="D130" s="19">
        <v>109.6</v>
      </c>
      <c r="E130" s="19">
        <v>2010.4</v>
      </c>
      <c r="F130" s="19">
        <v>83.19</v>
      </c>
      <c r="G130" s="19">
        <v>72102.11</v>
      </c>
      <c r="H130" s="19">
        <v>8000</v>
      </c>
      <c r="I130" s="19">
        <v>1698.84</v>
      </c>
      <c r="J130" s="19">
        <v>219.21</v>
      </c>
      <c r="K130" s="19">
        <v>12878.33</v>
      </c>
    </row>
    <row r="131" spans="1:12" x14ac:dyDescent="0.25">
      <c r="A131" t="s">
        <v>43</v>
      </c>
      <c r="B131" s="19">
        <v>11602.58</v>
      </c>
      <c r="C131" s="19">
        <v>1624.36</v>
      </c>
      <c r="D131" s="19">
        <v>116.03</v>
      </c>
      <c r="E131" s="19">
        <v>2662.79</v>
      </c>
      <c r="F131" s="19">
        <v>88.06</v>
      </c>
      <c r="G131" s="19">
        <v>81964.3</v>
      </c>
      <c r="H131" s="19">
        <v>8000</v>
      </c>
      <c r="I131" s="19">
        <v>1798.4</v>
      </c>
      <c r="J131" s="19">
        <v>232.05</v>
      </c>
      <c r="K131" s="19">
        <v>13633.03</v>
      </c>
    </row>
    <row r="132" spans="1:12" x14ac:dyDescent="0.25">
      <c r="A132" t="s">
        <v>44</v>
      </c>
      <c r="B132" s="19">
        <v>11602.58</v>
      </c>
      <c r="C132" s="19">
        <v>1624.36</v>
      </c>
      <c r="D132" s="19">
        <v>116.03</v>
      </c>
      <c r="E132" s="19">
        <v>2662.79</v>
      </c>
      <c r="F132" s="19">
        <v>88.06</v>
      </c>
      <c r="G132" s="19">
        <v>91826.49</v>
      </c>
      <c r="H132" s="19">
        <v>8000</v>
      </c>
      <c r="I132" s="19">
        <v>1798.4</v>
      </c>
      <c r="J132" s="19">
        <v>232.05</v>
      </c>
      <c r="K132" s="19">
        <v>13633.03</v>
      </c>
    </row>
    <row r="133" spans="1:12" x14ac:dyDescent="0.25">
      <c r="A133" t="s">
        <v>45</v>
      </c>
      <c r="B133" s="19">
        <v>11602.58</v>
      </c>
      <c r="C133" s="19">
        <v>1624.36</v>
      </c>
      <c r="D133" s="19">
        <v>116.03</v>
      </c>
      <c r="E133" s="19">
        <v>2662.79</v>
      </c>
      <c r="F133" s="19">
        <v>88.06</v>
      </c>
      <c r="G133" s="19">
        <v>101688.68</v>
      </c>
      <c r="H133" s="19">
        <v>8000</v>
      </c>
      <c r="I133" s="19">
        <v>1798.4</v>
      </c>
      <c r="J133" s="19">
        <v>232.05</v>
      </c>
      <c r="K133" s="19">
        <v>13633.03</v>
      </c>
    </row>
    <row r="134" spans="1:12" x14ac:dyDescent="0.25">
      <c r="A134" t="s">
        <v>46</v>
      </c>
      <c r="B134" s="19">
        <v>11602.59</v>
      </c>
      <c r="C134" s="19">
        <v>1624.36</v>
      </c>
      <c r="D134" s="19">
        <v>116.03</v>
      </c>
      <c r="E134" s="19">
        <v>2662.8</v>
      </c>
      <c r="F134" s="19">
        <v>88.06</v>
      </c>
      <c r="G134" s="19">
        <v>111550.88</v>
      </c>
      <c r="H134" s="19">
        <v>8000</v>
      </c>
      <c r="I134" s="19">
        <v>1798.4</v>
      </c>
      <c r="J134" s="19">
        <v>232.05</v>
      </c>
      <c r="K134" s="19">
        <v>13633.04</v>
      </c>
    </row>
    <row r="135" spans="1:12" ht="18.75" x14ac:dyDescent="0.3">
      <c r="A135" t="s">
        <v>47</v>
      </c>
      <c r="B135" s="19">
        <v>131236.35999999999</v>
      </c>
      <c r="C135" s="19">
        <v>18373.07</v>
      </c>
      <c r="D135" s="19">
        <v>1312.38</v>
      </c>
      <c r="E135" s="19">
        <v>23618.74</v>
      </c>
      <c r="F135" s="19">
        <v>996.08</v>
      </c>
      <c r="G135" s="19">
        <v>111550.88</v>
      </c>
      <c r="H135" s="19">
        <v>96000</v>
      </c>
      <c r="I135" s="19">
        <v>20341.63</v>
      </c>
      <c r="J135" s="19">
        <v>2624.7</v>
      </c>
      <c r="K135" s="12">
        <v>154202.73000000001</v>
      </c>
      <c r="L135" s="18" t="s">
        <v>50</v>
      </c>
    </row>
    <row r="136" spans="1:12" x14ac:dyDescent="0.25">
      <c r="K136"/>
    </row>
    <row r="137" spans="1:12" ht="18.75" x14ac:dyDescent="0.3">
      <c r="K137" s="12">
        <f>K135/12</f>
        <v>12850.227500000001</v>
      </c>
      <c r="L137" s="18" t="s">
        <v>52</v>
      </c>
    </row>
  </sheetData>
  <mergeCells count="7">
    <mergeCell ref="C3:H3"/>
    <mergeCell ref="A121:L121"/>
    <mergeCell ref="A4:L4"/>
    <mergeCell ref="A24:L24"/>
    <mergeCell ref="A64:L64"/>
    <mergeCell ref="A84:L84"/>
    <mergeCell ref="A103:L103"/>
  </mergeCells>
  <hyperlinks>
    <hyperlink ref="C3" r:id="rId1" display="https://www.verginet.net/maas-hesaplama.asp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MALİYET ÇALIŞMA</vt:lpstr>
      <vt:lpstr>BRÜT NET MAAŞ HESABI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 bozdag</dc:creator>
  <cp:lastModifiedBy>cem bozdag</cp:lastModifiedBy>
  <cp:lastPrinted>2022-01-30T09:49:05Z</cp:lastPrinted>
  <dcterms:created xsi:type="dcterms:W3CDTF">2022-01-26T14:55:16Z</dcterms:created>
  <dcterms:modified xsi:type="dcterms:W3CDTF">2022-03-22T15:43:08Z</dcterms:modified>
</cp:coreProperties>
</file>